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1570" windowHeight="8055"/>
  </bookViews>
  <sheets>
    <sheet name="PRESUPUESTO SIN PREC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1" l="1"/>
  <c r="A137" i="1"/>
  <c r="A138" i="1" s="1"/>
  <c r="A139" i="1" s="1"/>
  <c r="A140" i="1" s="1"/>
  <c r="C129" i="1" l="1"/>
  <c r="C128" i="1"/>
  <c r="C127" i="1"/>
  <c r="C126" i="1"/>
  <c r="C125" i="1"/>
  <c r="C124" i="1"/>
  <c r="C123" i="1"/>
  <c r="C122" i="1"/>
  <c r="C121" i="1"/>
  <c r="C120" i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C119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C91" i="1"/>
  <c r="C88" i="1"/>
  <c r="C87" i="1"/>
  <c r="C86" i="1"/>
  <c r="C85" i="1"/>
  <c r="C84" i="1"/>
  <c r="C83" i="1"/>
  <c r="C82" i="1"/>
  <c r="C81" i="1"/>
  <c r="C80" i="1"/>
  <c r="C79" i="1"/>
  <c r="C78" i="1"/>
  <c r="C77" i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C76" i="1"/>
  <c r="C73" i="1"/>
  <c r="C72" i="1"/>
  <c r="C71" i="1"/>
  <c r="C70" i="1"/>
  <c r="C69" i="1"/>
  <c r="C68" i="1"/>
  <c r="C67" i="1"/>
  <c r="C66" i="1"/>
  <c r="C65" i="1"/>
  <c r="C64" i="1"/>
  <c r="C63" i="1"/>
  <c r="C62" i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C61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C23" i="1"/>
</calcChain>
</file>

<file path=xl/sharedStrings.xml><?xml version="1.0" encoding="utf-8"?>
<sst xmlns="http://schemas.openxmlformats.org/spreadsheetml/2006/main" count="262" uniqueCount="153">
  <si>
    <t>Ayuntamiento Municipal de los Alcarrizos  (AMA)</t>
  </si>
  <si>
    <t>Productivo, Participativo y Solidario</t>
  </si>
  <si>
    <t xml:space="preserve">Dirección de Planeamiento Urbano e Infraestructura Municipal (DPUIM) </t>
  </si>
  <si>
    <t>Departamento de Análisis, Costos y Presupuestos</t>
  </si>
  <si>
    <t>Proyecto:</t>
  </si>
  <si>
    <t>Construcción de aceras, contenes y badenes en el sector Juana Saltitopa 1. En la Región Sur II.</t>
  </si>
  <si>
    <t>CODIGO:</t>
  </si>
  <si>
    <t>AMA-IM0925-P048-M</t>
  </si>
  <si>
    <t>Región:</t>
  </si>
  <si>
    <t>Sur II</t>
  </si>
  <si>
    <t>DISEÑADO POR:</t>
  </si>
  <si>
    <t xml:space="preserve"> D.P.U.I.M</t>
  </si>
  <si>
    <t>Área Esq.:</t>
  </si>
  <si>
    <t>En la Juana Saltitopa 1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</si>
  <si>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</si>
  <si>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</si>
  <si>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</si>
  <si>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</si>
  <si>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</si>
  <si>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</si>
  <si>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</si>
  <si>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</si>
  <si>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</si>
  <si>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</si>
  <si>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</si>
  <si>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</si>
  <si>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</si>
  <si>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CANT.</t>
  </si>
  <si>
    <t>U</t>
  </si>
  <si>
    <t>I</t>
  </si>
  <si>
    <t>PRELIMINARES</t>
  </si>
  <si>
    <t>Valla informativa de la obra. 9x5 pie (El cuerpo) colocado a una altura  de  7 pie en adelante.</t>
  </si>
  <si>
    <t>UD</t>
  </si>
  <si>
    <t>II</t>
  </si>
  <si>
    <t>MOVIMIENTO DE TIERRA</t>
  </si>
  <si>
    <t>Excavación de contenes en la C/Proyecto 11 desde la C/17 hasta el final (170*0.45*0.10)*2</t>
  </si>
  <si>
    <t>M3</t>
  </si>
  <si>
    <t>Excavación de acera  en la C/Proyecto 11 desde la C/17 hasta el final (170*1*0.10)*2</t>
  </si>
  <si>
    <t>Excavación de contenes en la C/7 desde C/Proyecto 11 hasta la cañada (225*0.45*0.10)*2</t>
  </si>
  <si>
    <t>Excavación de acera  en la C/7 desde C/Proyecto 11 hasta la cañada (225*1*0.10)*2</t>
  </si>
  <si>
    <t>Excavación de contenes  en la C/11 desde C/Proyecto 11 hasta la cañada(300*0.45*0.10)*2</t>
  </si>
  <si>
    <t>Excavación de acera   en la C/11 desde C/Proyecto 11 hasta la cañada(300*1*0.10)*2</t>
  </si>
  <si>
    <t>Demolición de contén en la C/10 desde C/17 hasta C/15 (34)*2</t>
  </si>
  <si>
    <t>ML</t>
  </si>
  <si>
    <t>Demolición de acera  en la C/10 desde C/17 hasta C/15 (34*1)*2</t>
  </si>
  <si>
    <t>M2</t>
  </si>
  <si>
    <t>Demolición de contén en la C/10 desde C/15 hasta C/11   (38)*2</t>
  </si>
  <si>
    <t>Excavación de contenes en la C/10 desde C/15 hasta C/11  (43*0.45*0.10)*2</t>
  </si>
  <si>
    <t>Excavación de acera  en la C/10 desde C/15 hasta C/11  (81*1*0.10)*2</t>
  </si>
  <si>
    <t>Excavación de acera en la C/14 desde la C/17 hasta el final de la casa # 51 (309*1*0.10)*2</t>
  </si>
  <si>
    <t>Excavación de contén  en la C/14 desde la C/17 hasta el final de la casa # 51 (309*0.45*0.10)*2</t>
  </si>
  <si>
    <t>Demolición de badén en la C/14 con la C/15 (5.5)*2</t>
  </si>
  <si>
    <t>Demolición de badén en la C/14 con la C/9 (5.5)*2</t>
  </si>
  <si>
    <t>Demolición de badén en la C/14 con la C/11 (5.5)*2</t>
  </si>
  <si>
    <t>Demolición de badén en la C/14 con la C/13(5.5)*2</t>
  </si>
  <si>
    <t>Excavación de acera en la C/16 desde la C/17 hasta la C/11 (100.5*1*0.10)*2</t>
  </si>
  <si>
    <t>Excavación de contén  en la C/16 desde la C/17 hasta la C/11 (100.5*0.45*0.10)*2</t>
  </si>
  <si>
    <t>Excavación de acera en la C/15 desde la C/Proyecto 11 hasta C/8 (305.7*1*0.10)*2</t>
  </si>
  <si>
    <t>Excavación de contén  en la C/15 desde la C/Proyecto 11 hasta C/8 (305.7*0.45*0.10)*2</t>
  </si>
  <si>
    <t>Demolición de acera en la C/15 desde la C/Proyecto 11 hasta C/8  (138.73*1)*2</t>
  </si>
  <si>
    <t>Demolición de contén en la C/15 desde la C/Proyecto 11 hasta C/8    (138.73)*2</t>
  </si>
  <si>
    <t>Excavación de acera en la C/13 desde la C/10 hasta C/Proyecto 11 (258.9*1*0.10)*2</t>
  </si>
  <si>
    <t>Excavación de contén  en la C/13 desde la C/10 hasta C/Proyecto 11 (258.9*0.45*0.10)*2</t>
  </si>
  <si>
    <t>Demolición de badén en la C/13 con la C/16(6.6)*2</t>
  </si>
  <si>
    <t>Demolición de contén en la C/Respaldo 3 desde la C/3 hasta el final (30)*2</t>
  </si>
  <si>
    <t>Demolición de acera en la C/Respaldo 3 desde la C/3 hasta el final (30*1*)*2</t>
  </si>
  <si>
    <t>Excavación de acera en la C/Respaldo 3 desde la C/3 hasta el final (20*1*0.10)*2</t>
  </si>
  <si>
    <t>Excavación de contén  en la C/Respaldo 3 desde la C/3 hasta el final (20*0.45*0.10)*2</t>
  </si>
  <si>
    <t>Excavación de acera en la respaldo 16 desde la C/7 hasta el final (50.2*1*0.10)*2</t>
  </si>
  <si>
    <t>Excavación de contén  en la respaldo 16 desde la C/7 hasta el final (50.2*0.45*0.10)*2</t>
  </si>
  <si>
    <t>Excavación de contenes en la C/9 desde la cañada hasta la C/Proyecto 11(230*0.45*0.10)*2</t>
  </si>
  <si>
    <t>Excavación de acera en la C/9 desde la cañada hasta la C/Proyecto 11(230*1*0.10)*2</t>
  </si>
  <si>
    <t>III</t>
  </si>
  <si>
    <t>RELLENO SUMINISTRO Y COMPACTACION DE MATERIAL(CALICHE)</t>
  </si>
  <si>
    <t>Relleno para  acera en la C/Proyecto 11 desde la C/17 hasta el final (170*1*0.10)*2</t>
  </si>
  <si>
    <t>Relleno para  acera en la C/7 desde C/Proyecto 11 hasta la cañada (225*1*0.10)*2</t>
  </si>
  <si>
    <t>Relleno para  acera  en la C/11 desde C/Proyecto 11 hasta la cañada(300*1*0.10)*2</t>
  </si>
  <si>
    <t>Relleno para  acera   en la C/10 desde C/17 hasta C/15 (34*1*0.10)*2</t>
  </si>
  <si>
    <t>Relleno para  acera   en la C/10 desde C/15 hasta C/11  (81*1*0.10)*2</t>
  </si>
  <si>
    <t>Relleno para  acera  en la C/14 desde la C/17 hasta el final de la casa # 51 (309*1*0.10)*2</t>
  </si>
  <si>
    <t>Relleno para  acera  en la C/16 desde la C/17 hasta la C/11 (100.5*1*0.10)*2</t>
  </si>
  <si>
    <t>Relleno para  acera  en la C/15 desde la C/Proyecto 11 hasta C/8 (305.7*1*0.10)*2</t>
  </si>
  <si>
    <t>Relleno para  acera  en la C/13 desde la C/10 hasta C/Proyecto 11 (258.9*1*0.10)*2</t>
  </si>
  <si>
    <t>Relleno para  acera  en la C/Respaldo 3 desde la C/3 hasta el final (50*1*0.10)*2</t>
  </si>
  <si>
    <t>Relleno para  acera  en la respaldo 16 desde la C/7 hasta el final (50.2*1*0.10)*2</t>
  </si>
  <si>
    <t>Relleno para  acera en la C/9 desde la cañada hasta la C/Proyecto 11(230*1*0.10)*2</t>
  </si>
  <si>
    <t>IV</t>
  </si>
  <si>
    <t xml:space="preserve"> TELFORD PARA CONTEN </t>
  </si>
  <si>
    <t>Telford para  contenes en la C/Proyecto 11 desde la C/17 hasta el final (170*0.45*0.10)*2</t>
  </si>
  <si>
    <t>Telford para  contenes en la C/7 desde C/Proyecto 11 hasta la cañada (225*0.45*0.10)*2</t>
  </si>
  <si>
    <t>Telford para  contenes  en la C/11 desde C/Proyecto 11 hasta la cañada(300*0.45*0.10)*2</t>
  </si>
  <si>
    <t>Telford para  contenes  en la C/10 desde C/17 hasta C/15 (34*0.45*0.10)*2</t>
  </si>
  <si>
    <t>Telford para  contenes  en la C/10 desde C/15 hasta C/11  (81*0.45*0.10)*2</t>
  </si>
  <si>
    <t>Telford para  contenes  en la C/14 desde la C/17 hasta el final de la casa # 51 (309*0.45*0.10)*2</t>
  </si>
  <si>
    <t>Telford para  contenes  en la C/16 desde la C/17 hasta la C/11 (100.5*0.45*0.10)*2</t>
  </si>
  <si>
    <t>Telford para  contenes    en la C/15 desde la C/Proyecto 11 hasta C/8 (305.7*0.45*0.10)*2</t>
  </si>
  <si>
    <t>Telford para  contenes    en la C/13 desde la C/10 hasta C/Proyecto 11 (258.9*0.45*0.10)*2</t>
  </si>
  <si>
    <t>Telford para  contenes  en la C/Respaldo 3 desde la C/3 hasta el final (50*0.45*0.10)*2</t>
  </si>
  <si>
    <t>Telford para  contenes  en la respaldo 16 desde la C/7 hasta el final (50.2*0.45*0.10)*2</t>
  </si>
  <si>
    <t>Telford para  contenes en la C/9 desde la cañada hasta la C/Proyecto 11(230*0.45*0.10)*2</t>
  </si>
  <si>
    <t>V</t>
  </si>
  <si>
    <t>HORMIGON SIMPLE</t>
  </si>
  <si>
    <t>Construcción de contén con hormigón industrial 180 kg/Cm2  en la C/Proyecto 11 desde la C/17 hasta el final (170)*2</t>
  </si>
  <si>
    <t>Construcción de contén con hormigón industrial 180 kg/Cm2  en la C/7 desde C/Proyecto 11 hasta la cañada (225)*2</t>
  </si>
  <si>
    <t>Construcción de contén con hormigón industrial 180 kg/Cm2  en la C/11 desde C/Proyecto 11 hasta la cañada (300)*2</t>
  </si>
  <si>
    <t>Construcción de contén con hormigón industrial 180 kg/Cm2  en la C/10 desde C/17 hasta C/15 (34)*2</t>
  </si>
  <si>
    <t>Construcción de contén con hormigón industrial 180 kg/Cm2  en la C/10 desde C/15 hasta C/11  (81)*2</t>
  </si>
  <si>
    <t>Construcción de contén con hormigón industrial 180 kg/Cm2  en la C/14 desde la C/17 hasta el final de la casa # 51 (309)*2</t>
  </si>
  <si>
    <t>Construcción de contén con hormigón industrial 180 kg/Cm2  en la C/16 desde la C/17 hasta la C/11 (100.5)*2</t>
  </si>
  <si>
    <t>Construcción de contén con hormigón industrial 180 kg/Cm2 en la C/15 desde la C/Proyecto 11 hasta C/8 (305.7)</t>
  </si>
  <si>
    <t>Construcción de contén con hormigón industrial 180 kg/Cm2 en la C/13 desde la C/10 hasta C/Proyecto 11 (258.9)</t>
  </si>
  <si>
    <t>Construcción de contén con hormigón industrial 180 kg/Cm2  en la C/Respaldo 3 desde la C/3 hasta el final (50)*2</t>
  </si>
  <si>
    <t>Construcción de contén con hormigón industrial 180 kg/Cm2  en la respaldo 16 desde la C/7 hasta el final (50.2)*2</t>
  </si>
  <si>
    <t>Construcción de contén con hormigón industrial 180 kg/Cm2  en la C/7 desde C/Proyecto 11 hasta la cañada (50.5)*2</t>
  </si>
  <si>
    <t>Construcción de contén con hormigón industrial 180 kg/Cm2 en la C/9 desde la cañada hasta la C/Proyecto 11(49.3)*2</t>
  </si>
  <si>
    <t>Construcción de acera en la C/Proyecto 11 desde la C/17 hasta el final (170*1)*2</t>
  </si>
  <si>
    <t>Construcción de acera  en la C/7 desde C/Proyecto 11 hasta la cañada (225*1)*2</t>
  </si>
  <si>
    <t>Construcción de acera  en la C/11 desde C/Proyecto 11 hasta la cañada (300*1)*2</t>
  </si>
  <si>
    <t>Construcción de acera  en la C/10 desde C/17 hasta C/15 (34*1)*2</t>
  </si>
  <si>
    <t>Construcción de acera  en la C/10 desde C/15 hasta C/11  (81*1)*2</t>
  </si>
  <si>
    <t>Construcción de acera  en la C/14 desde la C/17 hasta el final de la casa # 51 (309*1)*2</t>
  </si>
  <si>
    <t>Construcción de acera  en la C/16 desde la C/17 hasta la C/11 (100.5*1)*2</t>
  </si>
  <si>
    <t>Construcción de acera en la C/15 desde la C/Proyecto 11 hasta C/8 (305.7*1)</t>
  </si>
  <si>
    <t>Construcción de acera en la C/13 desde la C/10 hasta C/Proyecto 11 (258.9*1)</t>
  </si>
  <si>
    <t>Construcción de acera  en la C/Respaldo 3 desde la C/3 hasta el final (50*1)*2</t>
  </si>
  <si>
    <t>Construcción de acera  en la respaldo 16 desde la C/7 hasta el final (50.2*1)*2</t>
  </si>
  <si>
    <t>Construcción de acera  en la C/9 desde la cañada hasta la C/Proyecto 11(230*1)*2</t>
  </si>
  <si>
    <t>VI</t>
  </si>
  <si>
    <t>HORMIGON ARMADO</t>
  </si>
  <si>
    <t>Construcción de badén en la C/7 esquina C/12 (8.5*2)</t>
  </si>
  <si>
    <t>Construcción de badén en la C/10 con la C/15 (6.2*2)</t>
  </si>
  <si>
    <t>Construcción de badén en la C/14 con la C/15 (5.5)*2</t>
  </si>
  <si>
    <t>Construcción de badén en la C/14 con la C/9 (5.5)*2</t>
  </si>
  <si>
    <t>Construcción de badén en la C/14 con la C/11 (5.5)*2</t>
  </si>
  <si>
    <t>Construcción de badén en la C/14 con la C/13(5.5)*2</t>
  </si>
  <si>
    <t>Construcción de badén en la respaldo 16 con la C/7(5)*2</t>
  </si>
  <si>
    <t>Construcción de badén en la C/15 con la C/16(5)*2</t>
  </si>
  <si>
    <t>Construcción de badén en la C/15 con la C/8  5)*2</t>
  </si>
  <si>
    <t>Construcción de badén en la C/15 frente a la casa # 36 (5*2)</t>
  </si>
  <si>
    <t>Construcción de badén en la C/13 con C/16 (6.6*2)</t>
  </si>
  <si>
    <t>VII</t>
  </si>
  <si>
    <t>LIMPIEZA FINAL</t>
  </si>
  <si>
    <t>Limpieza final</t>
  </si>
  <si>
    <t>U.D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</si>
  <si>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</si>
  <si>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</si>
  <si>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</si>
  <si>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</si>
  <si>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</si>
  <si>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</si>
  <si>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 LABORALES. Ley 686</t>
  </si>
  <si>
    <t>CODIA 1X1000  Ley 6160 de 1963 para el estado y sus dependencias</t>
  </si>
  <si>
    <r>
      <t xml:space="preserve">ITBIS (Sobre el 10% </t>
    </r>
    <r>
      <rPr>
        <b/>
        <i/>
        <sz val="11"/>
        <rFont val="Arial Narrow"/>
        <family val="2"/>
      </rPr>
      <t>Normas 07-2007, Articulo 4-Parrafo 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</si>
</sst>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94">
    <xf numFmtId="0" fontId="0" fillId="0" borderId="0" xfId="0"/>
    <xf numFmtId="165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164" fontId="3" fillId="0" borderId="0" xfId="1" applyFont="1" applyFill="1" applyAlignment="1"/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Fill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4" fontId="7" fillId="0" borderId="5" xfId="3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15" fontId="2" fillId="0" borderId="5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left" wrapText="1"/>
    </xf>
    <xf numFmtId="15" fontId="2" fillId="0" borderId="6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Continuous" vertical="center" wrapText="1"/>
    </xf>
    <xf numFmtId="4" fontId="7" fillId="0" borderId="0" xfId="1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64" fontId="7" fillId="0" borderId="0" xfId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 vertical="center" wrapText="1"/>
    </xf>
    <xf numFmtId="4" fontId="8" fillId="3" borderId="0" xfId="1" applyNumberFormat="1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4" fontId="10" fillId="0" borderId="5" xfId="4" applyNumberFormat="1" applyFont="1" applyBorder="1" applyAlignment="1">
      <alignment horizontal="center" wrapText="1"/>
    </xf>
    <xf numFmtId="0" fontId="10" fillId="0" borderId="5" xfId="4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5" xfId="4" applyFont="1" applyFill="1" applyBorder="1" applyAlignment="1">
      <alignment horizontal="left" wrapText="1"/>
    </xf>
    <xf numFmtId="4" fontId="12" fillId="0" borderId="5" xfId="1" applyNumberFormat="1" applyFont="1" applyFill="1" applyBorder="1" applyAlignment="1">
      <alignment horizontal="center"/>
    </xf>
    <xf numFmtId="0" fontId="7" fillId="0" borderId="5" xfId="4" applyFont="1" applyBorder="1" applyAlignment="1">
      <alignment horizontal="center" wrapText="1"/>
    </xf>
    <xf numFmtId="0" fontId="7" fillId="0" borderId="5" xfId="0" applyFont="1" applyBorder="1" applyAlignment="1">
      <alignment vertical="center"/>
    </xf>
    <xf numFmtId="4" fontId="12" fillId="5" borderId="5" xfId="0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left" wrapText="1"/>
    </xf>
    <xf numFmtId="4" fontId="12" fillId="5" borderId="5" xfId="1" applyNumberFormat="1" applyFont="1" applyFill="1" applyBorder="1" applyAlignment="1">
      <alignment horizontal="center"/>
    </xf>
    <xf numFmtId="0" fontId="0" fillId="0" borderId="5" xfId="0" applyBorder="1"/>
    <xf numFmtId="4" fontId="3" fillId="5" borderId="5" xfId="4" applyNumberFormat="1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left" wrapText="1"/>
    </xf>
    <xf numFmtId="4" fontId="12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>
      <alignment horizontal="left" vertical="center" wrapText="1"/>
    </xf>
    <xf numFmtId="4" fontId="11" fillId="5" borderId="5" xfId="1" applyNumberFormat="1" applyFont="1" applyFill="1" applyBorder="1" applyAlignment="1">
      <alignment horizontal="center"/>
    </xf>
    <xf numFmtId="0" fontId="11" fillId="5" borderId="5" xfId="4" applyFont="1" applyFill="1" applyBorder="1" applyAlignment="1">
      <alignment horizontal="left" wrapText="1"/>
    </xf>
    <xf numFmtId="0" fontId="11" fillId="5" borderId="5" xfId="4" applyFont="1" applyFill="1" applyBorder="1" applyAlignment="1">
      <alignment horizontal="center" wrapText="1"/>
    </xf>
    <xf numFmtId="2" fontId="12" fillId="5" borderId="5" xfId="4" applyNumberFormat="1" applyFont="1" applyFill="1" applyBorder="1" applyAlignment="1">
      <alignment horizontal="center" wrapText="1"/>
    </xf>
    <xf numFmtId="4" fontId="12" fillId="5" borderId="5" xfId="4" applyNumberFormat="1" applyFont="1" applyFill="1" applyBorder="1" applyAlignment="1">
      <alignment horizontal="center" wrapText="1"/>
    </xf>
    <xf numFmtId="0" fontId="12" fillId="5" borderId="5" xfId="4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left" vertical="center" wrapText="1"/>
    </xf>
    <xf numFmtId="165" fontId="4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vertical="center"/>
    </xf>
    <xf numFmtId="4" fontId="3" fillId="5" borderId="0" xfId="1" applyNumberFormat="1" applyFont="1" applyFill="1" applyBorder="1" applyAlignment="1"/>
    <xf numFmtId="165" fontId="3" fillId="5" borderId="0" xfId="0" applyNumberFormat="1" applyFont="1" applyFill="1"/>
    <xf numFmtId="4" fontId="3" fillId="5" borderId="0" xfId="1" applyNumberFormat="1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4" fontId="5" fillId="5" borderId="0" xfId="1" applyFont="1" applyFill="1" applyBorder="1" applyAlignment="1">
      <alignment vertical="center"/>
    </xf>
    <xf numFmtId="4" fontId="5" fillId="5" borderId="0" xfId="2" applyNumberFormat="1" applyFont="1" applyFill="1" applyBorder="1" applyAlignment="1"/>
    <xf numFmtId="165" fontId="5" fillId="5" borderId="0" xfId="0" applyNumberFormat="1" applyFont="1" applyFill="1"/>
    <xf numFmtId="4" fontId="5" fillId="5" borderId="0" xfId="1" applyNumberFormat="1" applyFont="1" applyFill="1" applyBorder="1" applyAlignment="1">
      <alignment horizontal="center"/>
    </xf>
    <xf numFmtId="165" fontId="5" fillId="5" borderId="0" xfId="1" applyNumberFormat="1" applyFont="1" applyFill="1" applyBorder="1" applyAlignment="1">
      <alignment horizontal="center"/>
    </xf>
    <xf numFmtId="0" fontId="14" fillId="0" borderId="0" xfId="0" applyFont="1"/>
    <xf numFmtId="4" fontId="5" fillId="5" borderId="0" xfId="0" applyNumberFormat="1" applyFont="1" applyFill="1"/>
    <xf numFmtId="165" fontId="2" fillId="2" borderId="5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vertical="center" wrapText="1"/>
    </xf>
    <xf numFmtId="165" fontId="2" fillId="2" borderId="5" xfId="3" applyNumberFormat="1" applyFont="1" applyFill="1" applyBorder="1" applyAlignment="1">
      <alignment horizontal="center" wrapText="1"/>
    </xf>
    <xf numFmtId="164" fontId="3" fillId="0" borderId="0" xfId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_Capellan Lebron" xfId="4"/>
    <cellStyle name="Normal_parque de la union1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412749</xdr:colOff>
      <xdr:row>0</xdr:row>
      <xdr:rowOff>41040</xdr:rowOff>
    </xdr:from>
    <xdr:to>
      <xdr:col>1</xdr:col>
      <xdr:colOff>962025</xdr:colOff>
      <xdr:row>6</xdr:row>
      <xdr:rowOff>200025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49" y="41040"/>
          <a:ext cx="1397001" cy="141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>
      <selection activeCell="F127" sqref="F127"/>
    </sheetView>
  </sheetViews>
  <sheetFormatPr baseColWidth="10" defaultRowHeight="15" x14ac:dyDescent="0.25"/>
  <cols>
    <col min="1" max="1" width="12.7109375" customWidth="1"/>
    <col min="2" max="2" width="41.28515625" customWidth="1"/>
    <col min="3" max="3" width="11.85546875" customWidth="1"/>
    <col min="4" max="4" width="11.42578125" customWidth="1"/>
    <col min="5" max="5" width="13.7109375" customWidth="1"/>
    <col min="6" max="6" width="15.140625" customWidth="1"/>
    <col min="7" max="7" width="22.285156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88" t="s">
        <v>0</v>
      </c>
      <c r="B3" s="88"/>
      <c r="C3" s="88"/>
      <c r="D3" s="88"/>
      <c r="E3" s="88"/>
      <c r="F3" s="88"/>
      <c r="G3" s="88"/>
    </row>
    <row r="4" spans="1:7" ht="16.5" x14ac:dyDescent="0.3">
      <c r="A4" s="88" t="s">
        <v>1</v>
      </c>
      <c r="B4" s="88"/>
      <c r="C4" s="88"/>
      <c r="D4" s="88"/>
      <c r="E4" s="88"/>
      <c r="F4" s="88"/>
      <c r="G4" s="88"/>
    </row>
    <row r="5" spans="1:7" ht="16.5" x14ac:dyDescent="0.3">
      <c r="A5" s="11"/>
      <c r="B5" s="5"/>
      <c r="C5" s="5"/>
      <c r="D5" s="5"/>
      <c r="E5" s="5"/>
      <c r="F5" s="5"/>
      <c r="G5" s="7"/>
    </row>
    <row r="6" spans="1:7" ht="16.5" x14ac:dyDescent="0.3">
      <c r="A6" s="89" t="s">
        <v>2</v>
      </c>
      <c r="B6" s="89"/>
      <c r="C6" s="89"/>
      <c r="D6" s="89"/>
      <c r="E6" s="89"/>
      <c r="F6" s="89"/>
      <c r="G6" s="89"/>
    </row>
    <row r="7" spans="1:7" ht="16.5" x14ac:dyDescent="0.3">
      <c r="A7" s="90" t="s">
        <v>3</v>
      </c>
      <c r="B7" s="90"/>
      <c r="C7" s="90"/>
      <c r="D7" s="90"/>
      <c r="E7" s="90"/>
      <c r="F7" s="90"/>
      <c r="G7" s="90"/>
    </row>
    <row r="8" spans="1:7" ht="17.25" thickBot="1" x14ac:dyDescent="0.35">
      <c r="A8" s="12"/>
      <c r="B8" s="13"/>
      <c r="C8" s="14"/>
      <c r="D8" s="15"/>
      <c r="E8" s="14"/>
      <c r="F8" s="14"/>
      <c r="G8" s="16"/>
    </row>
    <row r="9" spans="1:7" ht="54.75" customHeight="1" x14ac:dyDescent="0.25">
      <c r="A9" s="17" t="s">
        <v>4</v>
      </c>
      <c r="B9" s="91" t="s">
        <v>5</v>
      </c>
      <c r="C9" s="92"/>
      <c r="D9" s="93"/>
      <c r="E9" s="18" t="s">
        <v>6</v>
      </c>
      <c r="F9" s="91" t="s">
        <v>7</v>
      </c>
      <c r="G9" s="93"/>
    </row>
    <row r="10" spans="1:7" ht="16.5" x14ac:dyDescent="0.25">
      <c r="A10" s="19" t="s">
        <v>8</v>
      </c>
      <c r="B10" s="82" t="s">
        <v>9</v>
      </c>
      <c r="C10" s="82"/>
      <c r="D10" s="82"/>
      <c r="E10" s="20" t="s">
        <v>10</v>
      </c>
      <c r="F10" s="83" t="s">
        <v>11</v>
      </c>
      <c r="G10" s="83"/>
    </row>
    <row r="11" spans="1:7" ht="16.5" x14ac:dyDescent="0.3">
      <c r="A11" s="21" t="s">
        <v>12</v>
      </c>
      <c r="B11" s="84" t="s">
        <v>13</v>
      </c>
      <c r="C11" s="84"/>
      <c r="D11" s="84"/>
      <c r="E11" s="22" t="s">
        <v>14</v>
      </c>
      <c r="F11" s="85" t="s">
        <v>15</v>
      </c>
      <c r="G11" s="85"/>
    </row>
    <row r="12" spans="1:7" ht="16.5" x14ac:dyDescent="0.3">
      <c r="A12" s="21" t="s">
        <v>16</v>
      </c>
      <c r="B12" s="86">
        <v>45926</v>
      </c>
      <c r="C12" s="86"/>
      <c r="D12" s="86"/>
      <c r="E12" s="22" t="s">
        <v>17</v>
      </c>
      <c r="F12" s="23">
        <v>0</v>
      </c>
      <c r="G12" s="24" t="s">
        <v>18</v>
      </c>
    </row>
    <row r="13" spans="1:7" ht="16.5" x14ac:dyDescent="0.3">
      <c r="A13" s="21" t="s">
        <v>19</v>
      </c>
      <c r="B13" s="25"/>
      <c r="C13" s="23" t="s">
        <v>20</v>
      </c>
      <c r="D13" s="23" t="s">
        <v>21</v>
      </c>
      <c r="E13" s="26" t="s">
        <v>14</v>
      </c>
      <c r="F13" s="23" t="s">
        <v>21</v>
      </c>
      <c r="G13" s="24" t="s">
        <v>18</v>
      </c>
    </row>
    <row r="14" spans="1:7" ht="16.5" x14ac:dyDescent="0.3">
      <c r="A14" s="21" t="s">
        <v>22</v>
      </c>
      <c r="B14" s="27"/>
      <c r="C14" s="87" t="s">
        <v>23</v>
      </c>
      <c r="D14" s="87"/>
      <c r="E14" s="87"/>
      <c r="F14" s="81"/>
      <c r="G14" s="81"/>
    </row>
    <row r="15" spans="1:7" ht="17.25" thickBot="1" x14ac:dyDescent="0.35">
      <c r="A15" s="28"/>
      <c r="B15" s="29"/>
      <c r="C15" s="80" t="s">
        <v>24</v>
      </c>
      <c r="D15" s="80"/>
      <c r="E15" s="80"/>
      <c r="F15" s="81"/>
      <c r="G15" s="81"/>
    </row>
    <row r="16" spans="1:7" x14ac:dyDescent="0.25">
      <c r="A16" s="30"/>
      <c r="B16" s="31"/>
      <c r="C16" s="32"/>
      <c r="D16" s="33"/>
      <c r="E16" s="32"/>
      <c r="F16" s="32"/>
      <c r="G16" s="34"/>
    </row>
    <row r="17" spans="1:4" x14ac:dyDescent="0.25">
      <c r="A17" s="35" t="s">
        <v>25</v>
      </c>
      <c r="B17" s="36" t="s">
        <v>26</v>
      </c>
      <c r="C17" s="37" t="s">
        <v>27</v>
      </c>
      <c r="D17" s="38" t="s">
        <v>28</v>
      </c>
    </row>
    <row r="19" spans="1:4" x14ac:dyDescent="0.25">
      <c r="A19" s="39" t="s">
        <v>29</v>
      </c>
      <c r="B19" s="40" t="s">
        <v>30</v>
      </c>
      <c r="C19" s="41"/>
      <c r="D19" s="42"/>
    </row>
    <row r="20" spans="1:4" ht="45.75" x14ac:dyDescent="0.25">
      <c r="A20" s="43">
        <v>1.01</v>
      </c>
      <c r="B20" s="44" t="s">
        <v>31</v>
      </c>
      <c r="C20" s="45">
        <v>2</v>
      </c>
      <c r="D20" s="45" t="s">
        <v>32</v>
      </c>
    </row>
    <row r="21" spans="1:4" ht="15.75" x14ac:dyDescent="0.25">
      <c r="A21" s="46"/>
      <c r="B21" s="47"/>
      <c r="C21" s="45"/>
      <c r="D21" s="45"/>
    </row>
    <row r="22" spans="1:4" x14ac:dyDescent="0.25">
      <c r="A22" s="39" t="s">
        <v>33</v>
      </c>
      <c r="B22" s="40" t="s">
        <v>34</v>
      </c>
      <c r="C22" s="41"/>
      <c r="D22" s="42"/>
    </row>
    <row r="23" spans="1:4" ht="45.75" x14ac:dyDescent="0.25">
      <c r="A23" s="48">
        <v>2.0099999999999998</v>
      </c>
      <c r="B23" s="49" t="s">
        <v>35</v>
      </c>
      <c r="C23" s="50">
        <f>(170*0.45*0.1)*2</f>
        <v>15.3</v>
      </c>
      <c r="D23" s="48" t="s">
        <v>36</v>
      </c>
    </row>
    <row r="24" spans="1:4" ht="45.75" x14ac:dyDescent="0.25">
      <c r="A24" s="48">
        <f t="shared" ref="A24:A58" si="0">A23+0.01</f>
        <v>2.0199999999999996</v>
      </c>
      <c r="B24" s="49" t="s">
        <v>37</v>
      </c>
      <c r="C24" s="50">
        <f>(170*1*0.1)*2</f>
        <v>34</v>
      </c>
      <c r="D24" s="48" t="s">
        <v>36</v>
      </c>
    </row>
    <row r="25" spans="1:4" ht="45.75" x14ac:dyDescent="0.25">
      <c r="A25" s="48">
        <f t="shared" si="0"/>
        <v>2.0299999999999994</v>
      </c>
      <c r="B25" s="49" t="s">
        <v>38</v>
      </c>
      <c r="C25" s="50">
        <f>(225*0.45*0.1)*2</f>
        <v>20.25</v>
      </c>
      <c r="D25" s="48" t="s">
        <v>36</v>
      </c>
    </row>
    <row r="26" spans="1:4" ht="45.75" x14ac:dyDescent="0.25">
      <c r="A26" s="48">
        <f t="shared" si="0"/>
        <v>2.0399999999999991</v>
      </c>
      <c r="B26" s="49" t="s">
        <v>39</v>
      </c>
      <c r="C26" s="50">
        <f>(225*1*0.1)*2</f>
        <v>45</v>
      </c>
      <c r="D26" s="48" t="s">
        <v>36</v>
      </c>
    </row>
    <row r="27" spans="1:4" ht="45.75" x14ac:dyDescent="0.25">
      <c r="A27" s="48">
        <f t="shared" si="0"/>
        <v>2.0499999999999989</v>
      </c>
      <c r="B27" s="49" t="s">
        <v>40</v>
      </c>
      <c r="C27" s="50">
        <f>(300*0.45*0.1)*2</f>
        <v>27</v>
      </c>
      <c r="D27" s="48" t="s">
        <v>36</v>
      </c>
    </row>
    <row r="28" spans="1:4" ht="45.75" x14ac:dyDescent="0.25">
      <c r="A28" s="48">
        <f t="shared" si="0"/>
        <v>2.0599999999999987</v>
      </c>
      <c r="B28" s="49" t="s">
        <v>41</v>
      </c>
      <c r="C28" s="50">
        <f>(300*1*0.1)*2</f>
        <v>60</v>
      </c>
      <c r="D28" s="48" t="s">
        <v>36</v>
      </c>
    </row>
    <row r="29" spans="1:4" ht="30.75" x14ac:dyDescent="0.25">
      <c r="A29" s="48">
        <f t="shared" si="0"/>
        <v>2.0699999999999985</v>
      </c>
      <c r="B29" s="49" t="s">
        <v>42</v>
      </c>
      <c r="C29" s="50">
        <f>(34)*2</f>
        <v>68</v>
      </c>
      <c r="D29" s="48" t="s">
        <v>43</v>
      </c>
    </row>
    <row r="30" spans="1:4" ht="30.75" x14ac:dyDescent="0.25">
      <c r="A30" s="48">
        <f t="shared" si="0"/>
        <v>2.0799999999999983</v>
      </c>
      <c r="B30" s="49" t="s">
        <v>44</v>
      </c>
      <c r="C30" s="50">
        <f>(34*1)*2</f>
        <v>68</v>
      </c>
      <c r="D30" s="48" t="s">
        <v>45</v>
      </c>
    </row>
    <row r="31" spans="1:4" ht="30.75" x14ac:dyDescent="0.25">
      <c r="A31" s="48">
        <f t="shared" si="0"/>
        <v>2.0899999999999981</v>
      </c>
      <c r="B31" s="49" t="s">
        <v>46</v>
      </c>
      <c r="C31" s="50">
        <f>(38)*2</f>
        <v>76</v>
      </c>
      <c r="D31" s="48" t="s">
        <v>43</v>
      </c>
    </row>
    <row r="32" spans="1:4" ht="45.75" x14ac:dyDescent="0.25">
      <c r="A32" s="48">
        <f t="shared" si="0"/>
        <v>2.0999999999999979</v>
      </c>
      <c r="B32" s="49" t="s">
        <v>47</v>
      </c>
      <c r="C32" s="50">
        <f>(49*0.45*0.1)*2</f>
        <v>4.41</v>
      </c>
      <c r="D32" s="48" t="s">
        <v>36</v>
      </c>
    </row>
    <row r="33" spans="1:4" ht="30.75" x14ac:dyDescent="0.25">
      <c r="A33" s="48">
        <f t="shared" si="0"/>
        <v>2.1099999999999977</v>
      </c>
      <c r="B33" s="49" t="s">
        <v>48</v>
      </c>
      <c r="C33" s="50">
        <f>(81*1*0.1)*2</f>
        <v>16.2</v>
      </c>
      <c r="D33" s="48" t="s">
        <v>36</v>
      </c>
    </row>
    <row r="34" spans="1:4" ht="45.75" x14ac:dyDescent="0.25">
      <c r="A34" s="48">
        <f t="shared" si="0"/>
        <v>2.1199999999999974</v>
      </c>
      <c r="B34" s="49" t="s">
        <v>49</v>
      </c>
      <c r="C34" s="50">
        <f>(309*1*0.1)*2</f>
        <v>61.800000000000004</v>
      </c>
      <c r="D34" s="48" t="s">
        <v>36</v>
      </c>
    </row>
    <row r="35" spans="1:4" ht="45.75" x14ac:dyDescent="0.25">
      <c r="A35" s="48">
        <f t="shared" si="0"/>
        <v>2.1299999999999972</v>
      </c>
      <c r="B35" s="49" t="s">
        <v>50</v>
      </c>
      <c r="C35" s="50">
        <f>(309*0.45*0.1)*2</f>
        <v>27.810000000000002</v>
      </c>
      <c r="D35" s="48" t="s">
        <v>36</v>
      </c>
    </row>
    <row r="36" spans="1:4" ht="30.75" x14ac:dyDescent="0.25">
      <c r="A36" s="48">
        <f t="shared" si="0"/>
        <v>2.139999999999997</v>
      </c>
      <c r="B36" s="49" t="s">
        <v>51</v>
      </c>
      <c r="C36" s="50">
        <f>5.5*2</f>
        <v>11</v>
      </c>
      <c r="D36" s="48" t="s">
        <v>45</v>
      </c>
    </row>
    <row r="37" spans="1:4" ht="30.75" x14ac:dyDescent="0.25">
      <c r="A37" s="48">
        <f t="shared" si="0"/>
        <v>2.1499999999999968</v>
      </c>
      <c r="B37" s="49" t="s">
        <v>52</v>
      </c>
      <c r="C37" s="50">
        <f>5.5*2</f>
        <v>11</v>
      </c>
      <c r="D37" s="48" t="s">
        <v>45</v>
      </c>
    </row>
    <row r="38" spans="1:4" ht="30.75" x14ac:dyDescent="0.25">
      <c r="A38" s="48">
        <f t="shared" si="0"/>
        <v>2.1599999999999966</v>
      </c>
      <c r="B38" s="49" t="s">
        <v>53</v>
      </c>
      <c r="C38" s="50">
        <f>5.5*2</f>
        <v>11</v>
      </c>
      <c r="D38" s="48" t="s">
        <v>45</v>
      </c>
    </row>
    <row r="39" spans="1:4" ht="30.75" x14ac:dyDescent="0.25">
      <c r="A39" s="48">
        <f t="shared" si="0"/>
        <v>2.1699999999999964</v>
      </c>
      <c r="B39" s="49" t="s">
        <v>54</v>
      </c>
      <c r="C39" s="50">
        <f>5.5*2</f>
        <v>11</v>
      </c>
      <c r="D39" s="48" t="s">
        <v>45</v>
      </c>
    </row>
    <row r="40" spans="1:4" ht="30.75" x14ac:dyDescent="0.25">
      <c r="A40" s="48">
        <f t="shared" si="0"/>
        <v>2.1799999999999962</v>
      </c>
      <c r="B40" s="49" t="s">
        <v>55</v>
      </c>
      <c r="C40" s="50">
        <f>(100.5*1*0.1)*2</f>
        <v>20.100000000000001</v>
      </c>
      <c r="D40" s="48" t="s">
        <v>36</v>
      </c>
    </row>
    <row r="41" spans="1:4" ht="45.75" x14ac:dyDescent="0.25">
      <c r="A41" s="48">
        <f t="shared" si="0"/>
        <v>2.1899999999999959</v>
      </c>
      <c r="B41" s="49" t="s">
        <v>56</v>
      </c>
      <c r="C41" s="50">
        <f>(100.5*0.45*0.1)*2</f>
        <v>9.0449999999999999</v>
      </c>
      <c r="D41" s="48" t="s">
        <v>36</v>
      </c>
    </row>
    <row r="42" spans="1:4" ht="45.75" x14ac:dyDescent="0.25">
      <c r="A42" s="48">
        <f t="shared" si="0"/>
        <v>2.1999999999999957</v>
      </c>
      <c r="B42" s="49" t="s">
        <v>57</v>
      </c>
      <c r="C42" s="50">
        <f>(305.7*1*0.1)*2</f>
        <v>61.14</v>
      </c>
      <c r="D42" s="48" t="s">
        <v>36</v>
      </c>
    </row>
    <row r="43" spans="1:4" ht="45.75" x14ac:dyDescent="0.25">
      <c r="A43" s="48">
        <f t="shared" si="0"/>
        <v>2.2099999999999955</v>
      </c>
      <c r="B43" s="49" t="s">
        <v>58</v>
      </c>
      <c r="C43" s="50">
        <f>(305.7*0.45*0.1)*2</f>
        <v>27.513000000000002</v>
      </c>
      <c r="D43" s="48" t="s">
        <v>36</v>
      </c>
    </row>
    <row r="44" spans="1:4" ht="45.75" x14ac:dyDescent="0.25">
      <c r="A44" s="48">
        <f t="shared" si="0"/>
        <v>2.2199999999999953</v>
      </c>
      <c r="B44" s="49" t="s">
        <v>59</v>
      </c>
      <c r="C44" s="50">
        <f>(138.73*1)*2</f>
        <v>277.45999999999998</v>
      </c>
      <c r="D44" s="48" t="s">
        <v>45</v>
      </c>
    </row>
    <row r="45" spans="1:4" ht="45.75" x14ac:dyDescent="0.25">
      <c r="A45" s="48">
        <f t="shared" si="0"/>
        <v>2.2299999999999951</v>
      </c>
      <c r="B45" s="49" t="s">
        <v>60</v>
      </c>
      <c r="C45" s="50">
        <f>(138.73)*2</f>
        <v>277.45999999999998</v>
      </c>
      <c r="D45" s="48" t="s">
        <v>43</v>
      </c>
    </row>
    <row r="46" spans="1:4" ht="45.75" x14ac:dyDescent="0.25">
      <c r="A46" s="48">
        <f t="shared" si="0"/>
        <v>2.2399999999999949</v>
      </c>
      <c r="B46" s="49" t="s">
        <v>61</v>
      </c>
      <c r="C46" s="50">
        <f>(258.9*1*0.1)*2</f>
        <v>51.78</v>
      </c>
      <c r="D46" s="48" t="s">
        <v>36</v>
      </c>
    </row>
    <row r="47" spans="1:4" ht="45.75" x14ac:dyDescent="0.25">
      <c r="A47" s="48">
        <f t="shared" si="0"/>
        <v>2.2499999999999947</v>
      </c>
      <c r="B47" s="49" t="s">
        <v>62</v>
      </c>
      <c r="C47" s="50">
        <f>(258.9*0.45*0.1)*2</f>
        <v>23.301000000000002</v>
      </c>
      <c r="D47" s="48" t="s">
        <v>36</v>
      </c>
    </row>
    <row r="48" spans="1:4" ht="30.75" x14ac:dyDescent="0.25">
      <c r="A48" s="48">
        <f t="shared" si="0"/>
        <v>2.2599999999999945</v>
      </c>
      <c r="B48" s="49" t="s">
        <v>63</v>
      </c>
      <c r="C48" s="50">
        <f>6.6*2</f>
        <v>13.2</v>
      </c>
      <c r="D48" s="48" t="s">
        <v>45</v>
      </c>
    </row>
    <row r="49" spans="1:4" ht="30.75" x14ac:dyDescent="0.25">
      <c r="A49" s="48">
        <f t="shared" si="0"/>
        <v>2.2699999999999942</v>
      </c>
      <c r="B49" s="49" t="s">
        <v>64</v>
      </c>
      <c r="C49" s="50">
        <f>30*2</f>
        <v>60</v>
      </c>
      <c r="D49" s="48" t="s">
        <v>43</v>
      </c>
    </row>
    <row r="50" spans="1:4" ht="30.75" x14ac:dyDescent="0.25">
      <c r="A50" s="48">
        <f t="shared" si="0"/>
        <v>2.279999999999994</v>
      </c>
      <c r="B50" s="49" t="s">
        <v>65</v>
      </c>
      <c r="C50" s="50">
        <f>(30*1)*2</f>
        <v>60</v>
      </c>
      <c r="D50" s="48" t="s">
        <v>45</v>
      </c>
    </row>
    <row r="51" spans="1:4" ht="45.75" x14ac:dyDescent="0.25">
      <c r="A51" s="48">
        <f t="shared" si="0"/>
        <v>2.2899999999999938</v>
      </c>
      <c r="B51" s="49" t="s">
        <v>66</v>
      </c>
      <c r="C51" s="50">
        <f>(20*1*0.1)*2</f>
        <v>4</v>
      </c>
      <c r="D51" s="48" t="s">
        <v>36</v>
      </c>
    </row>
    <row r="52" spans="1:4" ht="45.75" x14ac:dyDescent="0.25">
      <c r="A52" s="48">
        <f t="shared" si="0"/>
        <v>2.2999999999999936</v>
      </c>
      <c r="B52" s="49" t="s">
        <v>67</v>
      </c>
      <c r="C52" s="50">
        <f>(20*0.45*0.1)*2</f>
        <v>1.8</v>
      </c>
      <c r="D52" s="48" t="s">
        <v>36</v>
      </c>
    </row>
    <row r="53" spans="1:4" ht="45.75" x14ac:dyDescent="0.25">
      <c r="A53" s="48">
        <f t="shared" si="0"/>
        <v>2.3099999999999934</v>
      </c>
      <c r="B53" s="49" t="s">
        <v>68</v>
      </c>
      <c r="C53" s="50">
        <f>(50.2*1*0.1)*2</f>
        <v>10.040000000000001</v>
      </c>
      <c r="D53" s="48" t="s">
        <v>36</v>
      </c>
    </row>
    <row r="54" spans="1:4" ht="45.75" x14ac:dyDescent="0.25">
      <c r="A54" s="48">
        <f t="shared" si="0"/>
        <v>2.3199999999999932</v>
      </c>
      <c r="B54" s="49" t="s">
        <v>69</v>
      </c>
      <c r="C54" s="50">
        <f>(50.2*0.45*0.1)*2</f>
        <v>4.5180000000000007</v>
      </c>
      <c r="D54" s="48" t="s">
        <v>36</v>
      </c>
    </row>
    <row r="55" spans="1:4" ht="45.75" x14ac:dyDescent="0.25">
      <c r="A55" s="48">
        <f t="shared" si="0"/>
        <v>2.329999999999993</v>
      </c>
      <c r="B55" s="49" t="s">
        <v>38</v>
      </c>
      <c r="C55" s="50">
        <f>(225*0.45*0.1)*2</f>
        <v>20.25</v>
      </c>
      <c r="D55" s="48" t="s">
        <v>36</v>
      </c>
    </row>
    <row r="56" spans="1:4" ht="45.75" x14ac:dyDescent="0.25">
      <c r="A56" s="48">
        <f t="shared" si="0"/>
        <v>2.3399999999999928</v>
      </c>
      <c r="B56" s="49" t="s">
        <v>39</v>
      </c>
      <c r="C56" s="50">
        <f>(225*1*0.1)*2</f>
        <v>45</v>
      </c>
      <c r="D56" s="48" t="s">
        <v>36</v>
      </c>
    </row>
    <row r="57" spans="1:4" ht="45.75" x14ac:dyDescent="0.25">
      <c r="A57" s="48">
        <f t="shared" si="0"/>
        <v>2.3499999999999925</v>
      </c>
      <c r="B57" s="49" t="s">
        <v>70</v>
      </c>
      <c r="C57" s="50">
        <f>(230*0.45*0.1)*2</f>
        <v>20.700000000000003</v>
      </c>
      <c r="D57" s="48" t="s">
        <v>36</v>
      </c>
    </row>
    <row r="58" spans="1:4" ht="45.75" x14ac:dyDescent="0.25">
      <c r="A58" s="48">
        <f t="shared" si="0"/>
        <v>2.3599999999999923</v>
      </c>
      <c r="B58" s="49" t="s">
        <v>71</v>
      </c>
      <c r="C58" s="50">
        <f>(230*1*0.1)*2</f>
        <v>46</v>
      </c>
      <c r="D58" s="48" t="s">
        <v>36</v>
      </c>
    </row>
    <row r="59" spans="1:4" x14ac:dyDescent="0.25">
      <c r="A59" s="51"/>
      <c r="B59" s="51"/>
      <c r="C59" s="51"/>
      <c r="D59" s="51"/>
    </row>
    <row r="60" spans="1:4" ht="25.5" x14ac:dyDescent="0.3">
      <c r="A60" s="40" t="s">
        <v>72</v>
      </c>
      <c r="B60" s="40" t="s">
        <v>73</v>
      </c>
      <c r="C60" s="52"/>
      <c r="D60" s="52"/>
    </row>
    <row r="61" spans="1:4" ht="45.75" x14ac:dyDescent="0.25">
      <c r="A61" s="48">
        <v>3.01</v>
      </c>
      <c r="B61" s="53" t="s">
        <v>74</v>
      </c>
      <c r="C61" s="50">
        <f xml:space="preserve"> (170*1*0.1)*2</f>
        <v>34</v>
      </c>
      <c r="D61" s="48" t="s">
        <v>36</v>
      </c>
    </row>
    <row r="62" spans="1:4" ht="45.75" x14ac:dyDescent="0.25">
      <c r="A62" s="48">
        <f>A61+0.01</f>
        <v>3.0199999999999996</v>
      </c>
      <c r="B62" s="53" t="s">
        <v>75</v>
      </c>
      <c r="C62" s="50">
        <f>(225*1*0.1)*2</f>
        <v>45</v>
      </c>
      <c r="D62" s="48" t="s">
        <v>36</v>
      </c>
    </row>
    <row r="63" spans="1:4" ht="45.75" x14ac:dyDescent="0.25">
      <c r="A63" s="48">
        <f t="shared" ref="A63:A73" si="1">A62+0.01</f>
        <v>3.0299999999999994</v>
      </c>
      <c r="B63" s="53" t="s">
        <v>76</v>
      </c>
      <c r="C63" s="50">
        <f>(300*1*0.1)*2</f>
        <v>60</v>
      </c>
      <c r="D63" s="48" t="s">
        <v>36</v>
      </c>
    </row>
    <row r="64" spans="1:4" ht="30.75" x14ac:dyDescent="0.25">
      <c r="A64" s="48">
        <f t="shared" si="1"/>
        <v>3.0399999999999991</v>
      </c>
      <c r="B64" s="53" t="s">
        <v>77</v>
      </c>
      <c r="C64" s="50">
        <f>(34*1*0.1)*2</f>
        <v>6.8000000000000007</v>
      </c>
      <c r="D64" s="48" t="s">
        <v>36</v>
      </c>
    </row>
    <row r="65" spans="1:4" ht="30.75" x14ac:dyDescent="0.25">
      <c r="A65" s="48">
        <f t="shared" si="1"/>
        <v>3.0499999999999989</v>
      </c>
      <c r="B65" s="53" t="s">
        <v>78</v>
      </c>
      <c r="C65" s="50">
        <f>(81*1*0.1)*2</f>
        <v>16.2</v>
      </c>
      <c r="D65" s="48" t="s">
        <v>36</v>
      </c>
    </row>
    <row r="66" spans="1:4" ht="45.75" x14ac:dyDescent="0.25">
      <c r="A66" s="48">
        <f t="shared" si="1"/>
        <v>3.0599999999999987</v>
      </c>
      <c r="B66" s="53" t="s">
        <v>79</v>
      </c>
      <c r="C66" s="50">
        <f>(309*1*0.1)*2</f>
        <v>61.800000000000004</v>
      </c>
      <c r="D66" s="48" t="s">
        <v>36</v>
      </c>
    </row>
    <row r="67" spans="1:4" ht="30.75" x14ac:dyDescent="0.25">
      <c r="A67" s="48">
        <f t="shared" si="1"/>
        <v>3.0699999999999985</v>
      </c>
      <c r="B67" s="53" t="s">
        <v>80</v>
      </c>
      <c r="C67" s="50">
        <f>(100.5*1*0.1)*2</f>
        <v>20.100000000000001</v>
      </c>
      <c r="D67" s="48" t="s">
        <v>36</v>
      </c>
    </row>
    <row r="68" spans="1:4" ht="45.75" x14ac:dyDescent="0.25">
      <c r="A68" s="48">
        <f>A67+0.01</f>
        <v>3.0799999999999983</v>
      </c>
      <c r="B68" s="49" t="s">
        <v>81</v>
      </c>
      <c r="C68" s="48">
        <f>(305.7*1*0.1)*2</f>
        <v>61.14</v>
      </c>
      <c r="D68" s="48" t="s">
        <v>45</v>
      </c>
    </row>
    <row r="69" spans="1:4" ht="45.75" x14ac:dyDescent="0.25">
      <c r="A69" s="48">
        <f t="shared" si="1"/>
        <v>3.0899999999999981</v>
      </c>
      <c r="B69" s="49" t="s">
        <v>82</v>
      </c>
      <c r="C69" s="48">
        <f>(258.9*1*0.1)*2</f>
        <v>51.78</v>
      </c>
      <c r="D69" s="48" t="s">
        <v>45</v>
      </c>
    </row>
    <row r="70" spans="1:4" ht="45.75" x14ac:dyDescent="0.25">
      <c r="A70" s="54">
        <f t="shared" si="1"/>
        <v>3.0999999999999979</v>
      </c>
      <c r="B70" s="55" t="s">
        <v>83</v>
      </c>
      <c r="C70" s="45">
        <f>(50*1*0.1)*2</f>
        <v>10</v>
      </c>
      <c r="D70" s="54" t="s">
        <v>36</v>
      </c>
    </row>
    <row r="71" spans="1:4" ht="45.75" x14ac:dyDescent="0.25">
      <c r="A71" s="54">
        <f t="shared" si="1"/>
        <v>3.1099999999999977</v>
      </c>
      <c r="B71" s="55" t="s">
        <v>84</v>
      </c>
      <c r="C71" s="45">
        <f>(50*1*0.1)*2</f>
        <v>10</v>
      </c>
      <c r="D71" s="54" t="s">
        <v>36</v>
      </c>
    </row>
    <row r="72" spans="1:4" ht="45.75" x14ac:dyDescent="0.25">
      <c r="A72" s="54">
        <f t="shared" si="1"/>
        <v>3.1199999999999974</v>
      </c>
      <c r="B72" s="55" t="s">
        <v>75</v>
      </c>
      <c r="C72" s="45">
        <f>(225*1*0.1)*2</f>
        <v>45</v>
      </c>
      <c r="D72" s="54" t="s">
        <v>36</v>
      </c>
    </row>
    <row r="73" spans="1:4" ht="45.75" x14ac:dyDescent="0.25">
      <c r="A73" s="54">
        <f t="shared" si="1"/>
        <v>3.1299999999999972</v>
      </c>
      <c r="B73" s="55" t="s">
        <v>85</v>
      </c>
      <c r="C73" s="45">
        <f>(230*1*0.1)*2</f>
        <v>46</v>
      </c>
      <c r="D73" s="54" t="s">
        <v>36</v>
      </c>
    </row>
    <row r="75" spans="1:4" ht="15.75" x14ac:dyDescent="0.25">
      <c r="A75" s="40" t="s">
        <v>86</v>
      </c>
      <c r="B75" s="40" t="s">
        <v>87</v>
      </c>
      <c r="C75" s="56"/>
      <c r="D75" s="56"/>
    </row>
    <row r="76" spans="1:4" ht="45.75" x14ac:dyDescent="0.25">
      <c r="A76" s="48">
        <v>4.01</v>
      </c>
      <c r="B76" s="53" t="s">
        <v>88</v>
      </c>
      <c r="C76" s="50">
        <f>(170*0.45*0.1)*2</f>
        <v>15.3</v>
      </c>
      <c r="D76" s="48" t="s">
        <v>36</v>
      </c>
    </row>
    <row r="77" spans="1:4" ht="45.75" x14ac:dyDescent="0.25">
      <c r="A77" s="48">
        <f>A76+0.01</f>
        <v>4.0199999999999996</v>
      </c>
      <c r="B77" s="53" t="s">
        <v>89</v>
      </c>
      <c r="C77" s="50">
        <f>(225*0.45*0.1)*2</f>
        <v>20.25</v>
      </c>
      <c r="D77" s="48" t="s">
        <v>36</v>
      </c>
    </row>
    <row r="78" spans="1:4" ht="45.75" x14ac:dyDescent="0.25">
      <c r="A78" s="48">
        <f t="shared" ref="A78:A88" si="2">A77+0.01</f>
        <v>4.0299999999999994</v>
      </c>
      <c r="B78" s="53" t="s">
        <v>90</v>
      </c>
      <c r="C78" s="50">
        <f>(300*0.45*0.1)*2</f>
        <v>27</v>
      </c>
      <c r="D78" s="48" t="s">
        <v>36</v>
      </c>
    </row>
    <row r="79" spans="1:4" ht="45.75" x14ac:dyDescent="0.25">
      <c r="A79" s="48">
        <f t="shared" si="2"/>
        <v>4.0399999999999991</v>
      </c>
      <c r="B79" s="53" t="s">
        <v>91</v>
      </c>
      <c r="C79" s="50">
        <f>(34*0.45*0.1)*2</f>
        <v>3.0600000000000005</v>
      </c>
      <c r="D79" s="48" t="s">
        <v>36</v>
      </c>
    </row>
    <row r="80" spans="1:4" ht="45.75" x14ac:dyDescent="0.25">
      <c r="A80" s="48">
        <f t="shared" si="2"/>
        <v>4.0499999999999989</v>
      </c>
      <c r="B80" s="53" t="s">
        <v>92</v>
      </c>
      <c r="C80" s="50">
        <f>(81*0.45*0.1)*2</f>
        <v>7.2900000000000009</v>
      </c>
      <c r="D80" s="48" t="s">
        <v>36</v>
      </c>
    </row>
    <row r="81" spans="1:4" ht="45.75" x14ac:dyDescent="0.25">
      <c r="A81" s="48">
        <f t="shared" si="2"/>
        <v>4.0599999999999987</v>
      </c>
      <c r="B81" s="53" t="s">
        <v>93</v>
      </c>
      <c r="C81" s="50">
        <f>(309*0.45*0.1)*2</f>
        <v>27.810000000000002</v>
      </c>
      <c r="D81" s="48" t="s">
        <v>36</v>
      </c>
    </row>
    <row r="82" spans="1:4" ht="45.75" x14ac:dyDescent="0.25">
      <c r="A82" s="48">
        <f t="shared" si="2"/>
        <v>4.0699999999999985</v>
      </c>
      <c r="B82" s="53" t="s">
        <v>94</v>
      </c>
      <c r="C82" s="50">
        <f>(100.5*0.45*0.1)*2</f>
        <v>9.0449999999999999</v>
      </c>
      <c r="D82" s="48" t="s">
        <v>36</v>
      </c>
    </row>
    <row r="83" spans="1:4" ht="45.75" x14ac:dyDescent="0.25">
      <c r="A83" s="48">
        <f t="shared" si="2"/>
        <v>4.0799999999999983</v>
      </c>
      <c r="B83" s="49" t="s">
        <v>95</v>
      </c>
      <c r="C83" s="48">
        <f>(305.7*0.45*0.1)*2</f>
        <v>27.513000000000002</v>
      </c>
      <c r="D83" s="48" t="s">
        <v>45</v>
      </c>
    </row>
    <row r="84" spans="1:4" ht="45.75" x14ac:dyDescent="0.25">
      <c r="A84" s="48">
        <f t="shared" si="2"/>
        <v>4.0899999999999981</v>
      </c>
      <c r="B84" s="49" t="s">
        <v>96</v>
      </c>
      <c r="C84" s="48">
        <f>(258.9*0.45*0.1)*2</f>
        <v>23.301000000000002</v>
      </c>
      <c r="D84" s="48" t="s">
        <v>45</v>
      </c>
    </row>
    <row r="85" spans="1:4" ht="45.75" x14ac:dyDescent="0.25">
      <c r="A85" s="48">
        <f t="shared" si="2"/>
        <v>4.0999999999999979</v>
      </c>
      <c r="B85" s="53" t="s">
        <v>97</v>
      </c>
      <c r="C85" s="50">
        <f>(50*0.45*0.1)*2</f>
        <v>4.5</v>
      </c>
      <c r="D85" s="48" t="s">
        <v>36</v>
      </c>
    </row>
    <row r="86" spans="1:4" ht="45.75" x14ac:dyDescent="0.25">
      <c r="A86" s="48">
        <f t="shared" si="2"/>
        <v>4.1099999999999977</v>
      </c>
      <c r="B86" s="53" t="s">
        <v>98</v>
      </c>
      <c r="C86" s="50">
        <f>(50.2*0.45*0.1)*2</f>
        <v>4.5180000000000007</v>
      </c>
      <c r="D86" s="48" t="s">
        <v>36</v>
      </c>
    </row>
    <row r="87" spans="1:4" ht="45.75" x14ac:dyDescent="0.25">
      <c r="A87" s="48">
        <f t="shared" si="2"/>
        <v>4.1199999999999974</v>
      </c>
      <c r="B87" s="53" t="s">
        <v>89</v>
      </c>
      <c r="C87" s="50">
        <f>(225*0.45*0.1)*2</f>
        <v>20.25</v>
      </c>
      <c r="D87" s="48" t="s">
        <v>36</v>
      </c>
    </row>
    <row r="88" spans="1:4" ht="45.75" x14ac:dyDescent="0.25">
      <c r="A88" s="48">
        <f t="shared" si="2"/>
        <v>4.1299999999999972</v>
      </c>
      <c r="B88" s="53" t="s">
        <v>99</v>
      </c>
      <c r="C88" s="50">
        <f>(230*0.45*0.1)*2</f>
        <v>20.700000000000003</v>
      </c>
      <c r="D88" s="48" t="s">
        <v>36</v>
      </c>
    </row>
    <row r="89" spans="1:4" x14ac:dyDescent="0.25">
      <c r="A89" s="51"/>
      <c r="B89" s="51"/>
      <c r="C89" s="51"/>
      <c r="D89" s="51"/>
    </row>
    <row r="90" spans="1:4" ht="15.75" x14ac:dyDescent="0.25">
      <c r="A90" s="40" t="s">
        <v>100</v>
      </c>
      <c r="B90" s="40" t="s">
        <v>101</v>
      </c>
      <c r="C90" s="56"/>
      <c r="D90" s="57"/>
    </row>
    <row r="91" spans="1:4" ht="45" x14ac:dyDescent="0.25">
      <c r="A91" s="58">
        <v>5.01</v>
      </c>
      <c r="B91" s="59" t="s">
        <v>102</v>
      </c>
      <c r="C91" s="60">
        <f>(170)*2</f>
        <v>340</v>
      </c>
      <c r="D91" s="58" t="s">
        <v>43</v>
      </c>
    </row>
    <row r="92" spans="1:4" ht="45" x14ac:dyDescent="0.25">
      <c r="A92" s="58">
        <f>A91+0.01</f>
        <v>5.0199999999999996</v>
      </c>
      <c r="B92" s="59" t="s">
        <v>103</v>
      </c>
      <c r="C92" s="60">
        <f>(225)*2</f>
        <v>450</v>
      </c>
      <c r="D92" s="58" t="s">
        <v>43</v>
      </c>
    </row>
    <row r="93" spans="1:4" ht="60" x14ac:dyDescent="0.25">
      <c r="A93" s="58">
        <f t="shared" ref="A93:A116" si="3">A92+0.01</f>
        <v>5.0299999999999994</v>
      </c>
      <c r="B93" s="59" t="s">
        <v>104</v>
      </c>
      <c r="C93" s="60">
        <f>(300)*2</f>
        <v>600</v>
      </c>
      <c r="D93" s="58" t="s">
        <v>43</v>
      </c>
    </row>
    <row r="94" spans="1:4" ht="45" x14ac:dyDescent="0.25">
      <c r="A94" s="58">
        <f t="shared" si="3"/>
        <v>5.0399999999999991</v>
      </c>
      <c r="B94" s="59" t="s">
        <v>105</v>
      </c>
      <c r="C94" s="60">
        <f>(34)*2</f>
        <v>68</v>
      </c>
      <c r="D94" s="58" t="s">
        <v>43</v>
      </c>
    </row>
    <row r="95" spans="1:4" ht="45" x14ac:dyDescent="0.25">
      <c r="A95" s="58">
        <f t="shared" si="3"/>
        <v>5.0499999999999989</v>
      </c>
      <c r="B95" s="59" t="s">
        <v>106</v>
      </c>
      <c r="C95" s="60">
        <f>(81)*2</f>
        <v>162</v>
      </c>
      <c r="D95" s="58" t="s">
        <v>43</v>
      </c>
    </row>
    <row r="96" spans="1:4" ht="60" x14ac:dyDescent="0.25">
      <c r="A96" s="58">
        <f t="shared" si="3"/>
        <v>5.0599999999999987</v>
      </c>
      <c r="B96" s="59" t="s">
        <v>107</v>
      </c>
      <c r="C96" s="60">
        <f>(309)*2</f>
        <v>618</v>
      </c>
      <c r="D96" s="58" t="s">
        <v>43</v>
      </c>
    </row>
    <row r="97" spans="1:4" ht="45" x14ac:dyDescent="0.25">
      <c r="A97" s="58">
        <f t="shared" si="3"/>
        <v>5.0699999999999985</v>
      </c>
      <c r="B97" s="59" t="s">
        <v>108</v>
      </c>
      <c r="C97" s="60">
        <f>(100.5)*2</f>
        <v>201</v>
      </c>
      <c r="D97" s="58" t="s">
        <v>43</v>
      </c>
    </row>
    <row r="98" spans="1:4" ht="45.75" x14ac:dyDescent="0.25">
      <c r="A98" s="58">
        <f t="shared" si="3"/>
        <v>5.0799999999999983</v>
      </c>
      <c r="B98" s="49" t="s">
        <v>109</v>
      </c>
      <c r="C98" s="48">
        <f>(305.7)</f>
        <v>305.7</v>
      </c>
      <c r="D98" s="48" t="s">
        <v>43</v>
      </c>
    </row>
    <row r="99" spans="1:4" ht="45.75" x14ac:dyDescent="0.25">
      <c r="A99" s="58">
        <f t="shared" si="3"/>
        <v>5.0899999999999981</v>
      </c>
      <c r="B99" s="49" t="s">
        <v>110</v>
      </c>
      <c r="C99" s="48">
        <f>(258.9)</f>
        <v>258.89999999999998</v>
      </c>
      <c r="D99" s="48" t="s">
        <v>43</v>
      </c>
    </row>
    <row r="100" spans="1:4" ht="60" x14ac:dyDescent="0.25">
      <c r="A100" s="58">
        <f t="shared" si="3"/>
        <v>5.0999999999999979</v>
      </c>
      <c r="B100" s="59" t="s">
        <v>111</v>
      </c>
      <c r="C100" s="60">
        <f>(50)*2</f>
        <v>100</v>
      </c>
      <c r="D100" s="58" t="s">
        <v>43</v>
      </c>
    </row>
    <row r="101" spans="1:4" ht="45" x14ac:dyDescent="0.25">
      <c r="A101" s="58">
        <f t="shared" si="3"/>
        <v>5.1099999999999977</v>
      </c>
      <c r="B101" s="59" t="s">
        <v>112</v>
      </c>
      <c r="C101" s="60">
        <f>(50.2)*2</f>
        <v>100.4</v>
      </c>
      <c r="D101" s="58" t="s">
        <v>43</v>
      </c>
    </row>
    <row r="102" spans="1:4" ht="45" x14ac:dyDescent="0.25">
      <c r="A102" s="58">
        <f t="shared" si="3"/>
        <v>5.1199999999999974</v>
      </c>
      <c r="B102" s="59" t="s">
        <v>113</v>
      </c>
      <c r="C102" s="60">
        <f>(50.5)*2</f>
        <v>101</v>
      </c>
      <c r="D102" s="58" t="s">
        <v>43</v>
      </c>
    </row>
    <row r="103" spans="1:4" ht="60" x14ac:dyDescent="0.25">
      <c r="A103" s="58">
        <f t="shared" si="3"/>
        <v>5.1299999999999972</v>
      </c>
      <c r="B103" s="59" t="s">
        <v>114</v>
      </c>
      <c r="C103" s="60">
        <f>49.3*2</f>
        <v>98.6</v>
      </c>
      <c r="D103" s="58" t="s">
        <v>43</v>
      </c>
    </row>
    <row r="104" spans="1:4" ht="45.75" x14ac:dyDescent="0.25">
      <c r="A104" s="58">
        <f t="shared" si="3"/>
        <v>5.139999999999997</v>
      </c>
      <c r="B104" s="61" t="s">
        <v>115</v>
      </c>
      <c r="C104" s="60">
        <f>(170*1)*2</f>
        <v>340</v>
      </c>
      <c r="D104" s="62" t="s">
        <v>45</v>
      </c>
    </row>
    <row r="105" spans="1:4" ht="45.75" x14ac:dyDescent="0.25">
      <c r="A105" s="58">
        <f t="shared" si="3"/>
        <v>5.1499999999999968</v>
      </c>
      <c r="B105" s="61" t="s">
        <v>116</v>
      </c>
      <c r="C105" s="60">
        <f>(225*1)*2</f>
        <v>450</v>
      </c>
      <c r="D105" s="62" t="s">
        <v>45</v>
      </c>
    </row>
    <row r="106" spans="1:4" ht="45.75" x14ac:dyDescent="0.25">
      <c r="A106" s="58">
        <f t="shared" si="3"/>
        <v>5.1599999999999966</v>
      </c>
      <c r="B106" s="61" t="s">
        <v>117</v>
      </c>
      <c r="C106" s="60">
        <f>(300*1)*2</f>
        <v>600</v>
      </c>
      <c r="D106" s="62" t="s">
        <v>45</v>
      </c>
    </row>
    <row r="107" spans="1:4" ht="30.75" x14ac:dyDescent="0.25">
      <c r="A107" s="58">
        <f t="shared" si="3"/>
        <v>5.1699999999999964</v>
      </c>
      <c r="B107" s="61" t="s">
        <v>118</v>
      </c>
      <c r="C107" s="60">
        <f>(34*1)*2</f>
        <v>68</v>
      </c>
      <c r="D107" s="62" t="s">
        <v>45</v>
      </c>
    </row>
    <row r="108" spans="1:4" ht="30.75" x14ac:dyDescent="0.25">
      <c r="A108" s="58">
        <f t="shared" si="3"/>
        <v>5.1799999999999962</v>
      </c>
      <c r="B108" s="61" t="s">
        <v>119</v>
      </c>
      <c r="C108" s="60">
        <f>(81*1)*2</f>
        <v>162</v>
      </c>
      <c r="D108" s="62" t="s">
        <v>45</v>
      </c>
    </row>
    <row r="109" spans="1:4" ht="45.75" x14ac:dyDescent="0.25">
      <c r="A109" s="58">
        <f t="shared" si="3"/>
        <v>5.1899999999999959</v>
      </c>
      <c r="B109" s="61" t="s">
        <v>120</v>
      </c>
      <c r="C109" s="60">
        <f>(309*1)*2</f>
        <v>618</v>
      </c>
      <c r="D109" s="62" t="s">
        <v>45</v>
      </c>
    </row>
    <row r="110" spans="1:4" ht="45.75" x14ac:dyDescent="0.25">
      <c r="A110" s="58">
        <f t="shared" si="3"/>
        <v>5.1999999999999957</v>
      </c>
      <c r="B110" s="61" t="s">
        <v>121</v>
      </c>
      <c r="C110" s="60">
        <f>(100.5*1)*2</f>
        <v>201</v>
      </c>
      <c r="D110" s="62" t="s">
        <v>45</v>
      </c>
    </row>
    <row r="111" spans="1:4" ht="45.75" x14ac:dyDescent="0.25">
      <c r="A111" s="58">
        <f t="shared" si="3"/>
        <v>5.2099999999999955</v>
      </c>
      <c r="B111" s="49" t="s">
        <v>122</v>
      </c>
      <c r="C111" s="48">
        <f>(305.7*1)</f>
        <v>305.7</v>
      </c>
      <c r="D111" s="48" t="s">
        <v>45</v>
      </c>
    </row>
    <row r="112" spans="1:4" ht="45.75" x14ac:dyDescent="0.25">
      <c r="A112" s="58">
        <f t="shared" si="3"/>
        <v>5.2199999999999953</v>
      </c>
      <c r="B112" s="49" t="s">
        <v>123</v>
      </c>
      <c r="C112" s="48">
        <f>(258.9*1)</f>
        <v>258.89999999999998</v>
      </c>
      <c r="D112" s="48" t="s">
        <v>45</v>
      </c>
    </row>
    <row r="113" spans="1:4" ht="45.75" x14ac:dyDescent="0.25">
      <c r="A113" s="58">
        <f t="shared" si="3"/>
        <v>5.2299999999999951</v>
      </c>
      <c r="B113" s="61" t="s">
        <v>124</v>
      </c>
      <c r="C113" s="60">
        <f>(50*1)*2</f>
        <v>100</v>
      </c>
      <c r="D113" s="62" t="s">
        <v>45</v>
      </c>
    </row>
    <row r="114" spans="1:4" ht="45.75" x14ac:dyDescent="0.25">
      <c r="A114" s="58">
        <f t="shared" si="3"/>
        <v>5.2399999999999949</v>
      </c>
      <c r="B114" s="61" t="s">
        <v>125</v>
      </c>
      <c r="C114" s="60">
        <f>(52.2*1)*2</f>
        <v>104.4</v>
      </c>
      <c r="D114" s="62" t="s">
        <v>45</v>
      </c>
    </row>
    <row r="115" spans="1:4" ht="45.75" x14ac:dyDescent="0.25">
      <c r="A115" s="58">
        <f t="shared" si="3"/>
        <v>5.2499999999999947</v>
      </c>
      <c r="B115" s="61" t="s">
        <v>116</v>
      </c>
      <c r="C115" s="60">
        <f>(225*1)*2</f>
        <v>450</v>
      </c>
      <c r="D115" s="62" t="s">
        <v>45</v>
      </c>
    </row>
    <row r="116" spans="1:4" ht="45.75" x14ac:dyDescent="0.25">
      <c r="A116" s="58">
        <f t="shared" si="3"/>
        <v>5.2599999999999945</v>
      </c>
      <c r="B116" s="61" t="s">
        <v>126</v>
      </c>
      <c r="C116" s="60">
        <f>(230*1)*2</f>
        <v>460</v>
      </c>
      <c r="D116" s="62" t="s">
        <v>45</v>
      </c>
    </row>
    <row r="118" spans="1:4" x14ac:dyDescent="0.25">
      <c r="A118" s="40" t="s">
        <v>127</v>
      </c>
      <c r="B118" s="40" t="s">
        <v>128</v>
      </c>
      <c r="C118" s="51"/>
      <c r="D118" s="51"/>
    </row>
    <row r="119" spans="1:4" ht="30.75" x14ac:dyDescent="0.25">
      <c r="A119" s="63">
        <v>6.01</v>
      </c>
      <c r="B119" s="61" t="s">
        <v>129</v>
      </c>
      <c r="C119" s="64">
        <f>8.5*2</f>
        <v>17</v>
      </c>
      <c r="D119" s="65" t="s">
        <v>45</v>
      </c>
    </row>
    <row r="120" spans="1:4" ht="30.75" x14ac:dyDescent="0.25">
      <c r="A120" s="63">
        <f>A119+0.01</f>
        <v>6.02</v>
      </c>
      <c r="B120" s="61" t="s">
        <v>130</v>
      </c>
      <c r="C120" s="64">
        <f>6.2*2</f>
        <v>12.4</v>
      </c>
      <c r="D120" s="65" t="s">
        <v>45</v>
      </c>
    </row>
    <row r="121" spans="1:4" ht="30.75" x14ac:dyDescent="0.25">
      <c r="A121" s="48">
        <f t="shared" ref="A121:A129" si="4">A120+0.01</f>
        <v>6.0299999999999994</v>
      </c>
      <c r="B121" s="49" t="s">
        <v>131</v>
      </c>
      <c r="C121" s="50">
        <f>5.5*2</f>
        <v>11</v>
      </c>
      <c r="D121" s="48" t="s">
        <v>45</v>
      </c>
    </row>
    <row r="122" spans="1:4" ht="30.75" x14ac:dyDescent="0.25">
      <c r="A122" s="48">
        <f t="shared" si="4"/>
        <v>6.0399999999999991</v>
      </c>
      <c r="B122" s="49" t="s">
        <v>132</v>
      </c>
      <c r="C122" s="50">
        <f>5.5*2</f>
        <v>11</v>
      </c>
      <c r="D122" s="48" t="s">
        <v>45</v>
      </c>
    </row>
    <row r="123" spans="1:4" ht="30.75" x14ac:dyDescent="0.25">
      <c r="A123" s="48">
        <f t="shared" si="4"/>
        <v>6.0499999999999989</v>
      </c>
      <c r="B123" s="49" t="s">
        <v>133</v>
      </c>
      <c r="C123" s="50">
        <f>5.5*2</f>
        <v>11</v>
      </c>
      <c r="D123" s="48" t="s">
        <v>45</v>
      </c>
    </row>
    <row r="124" spans="1:4" ht="30.75" x14ac:dyDescent="0.25">
      <c r="A124" s="48">
        <f t="shared" si="4"/>
        <v>6.0599999999999987</v>
      </c>
      <c r="B124" s="49" t="s">
        <v>134</v>
      </c>
      <c r="C124" s="50">
        <f>5.5*2</f>
        <v>11</v>
      </c>
      <c r="D124" s="48" t="s">
        <v>45</v>
      </c>
    </row>
    <row r="125" spans="1:4" ht="30.75" x14ac:dyDescent="0.25">
      <c r="A125" s="48">
        <f t="shared" si="4"/>
        <v>6.0699999999999985</v>
      </c>
      <c r="B125" s="49" t="s">
        <v>135</v>
      </c>
      <c r="C125" s="50">
        <f>5*2</f>
        <v>10</v>
      </c>
      <c r="D125" s="48" t="s">
        <v>45</v>
      </c>
    </row>
    <row r="126" spans="1:4" ht="30.75" x14ac:dyDescent="0.25">
      <c r="A126" s="48">
        <f t="shared" si="4"/>
        <v>6.0799999999999983</v>
      </c>
      <c r="B126" s="49" t="s">
        <v>136</v>
      </c>
      <c r="C126" s="50">
        <f>5*2</f>
        <v>10</v>
      </c>
      <c r="D126" s="48" t="s">
        <v>45</v>
      </c>
    </row>
    <row r="127" spans="1:4" ht="30.75" x14ac:dyDescent="0.25">
      <c r="A127" s="48">
        <f t="shared" si="4"/>
        <v>6.0899999999999981</v>
      </c>
      <c r="B127" s="49" t="s">
        <v>137</v>
      </c>
      <c r="C127" s="50">
        <f>5*2</f>
        <v>10</v>
      </c>
      <c r="D127" s="48" t="s">
        <v>45</v>
      </c>
    </row>
    <row r="128" spans="1:4" ht="30.75" x14ac:dyDescent="0.25">
      <c r="A128" s="48">
        <f t="shared" si="4"/>
        <v>6.0999999999999979</v>
      </c>
      <c r="B128" s="49" t="s">
        <v>138</v>
      </c>
      <c r="C128" s="50">
        <f>5*2</f>
        <v>10</v>
      </c>
      <c r="D128" s="48" t="s">
        <v>45</v>
      </c>
    </row>
    <row r="129" spans="1:5" ht="30.75" x14ac:dyDescent="0.25">
      <c r="A129" s="48">
        <f t="shared" si="4"/>
        <v>6.1099999999999977</v>
      </c>
      <c r="B129" s="49" t="s">
        <v>139</v>
      </c>
      <c r="C129" s="50">
        <f>6.6*2</f>
        <v>13.2</v>
      </c>
      <c r="D129" s="48" t="s">
        <v>45</v>
      </c>
    </row>
    <row r="130" spans="1:5" x14ac:dyDescent="0.25">
      <c r="A130" s="51"/>
      <c r="B130" s="51"/>
      <c r="C130" s="51"/>
      <c r="D130" s="51"/>
    </row>
    <row r="131" spans="1:5" ht="15.75" x14ac:dyDescent="0.25">
      <c r="A131" s="40" t="s">
        <v>140</v>
      </c>
      <c r="B131" s="40" t="s">
        <v>141</v>
      </c>
      <c r="C131" s="56"/>
      <c r="D131" s="56"/>
    </row>
    <row r="132" spans="1:5" ht="15.75" x14ac:dyDescent="0.25">
      <c r="A132" s="48">
        <v>7.01</v>
      </c>
      <c r="B132" s="66" t="s">
        <v>142</v>
      </c>
      <c r="C132" s="48">
        <v>1</v>
      </c>
      <c r="D132" s="65" t="s">
        <v>143</v>
      </c>
    </row>
    <row r="135" spans="1:5" ht="16.5" x14ac:dyDescent="0.3">
      <c r="A135" s="67" t="s">
        <v>144</v>
      </c>
      <c r="B135" s="68" t="s">
        <v>145</v>
      </c>
      <c r="C135" s="69"/>
      <c r="D135" s="70"/>
      <c r="E135" s="71"/>
    </row>
    <row r="136" spans="1:5" ht="16.5" x14ac:dyDescent="0.3">
      <c r="A136" s="72">
        <v>1</v>
      </c>
      <c r="B136" s="73" t="s">
        <v>146</v>
      </c>
      <c r="C136" s="74">
        <v>0.1</v>
      </c>
      <c r="D136" s="75">
        <v>10</v>
      </c>
      <c r="E136" s="76" t="s">
        <v>147</v>
      </c>
    </row>
    <row r="137" spans="1:5" ht="16.5" x14ac:dyDescent="0.3">
      <c r="A137" s="72">
        <f>A136+0.001</f>
        <v>1.0009999999999999</v>
      </c>
      <c r="B137" s="73" t="s">
        <v>148</v>
      </c>
      <c r="C137" s="74">
        <v>0.03</v>
      </c>
      <c r="D137" s="75">
        <v>3</v>
      </c>
      <c r="E137" s="76" t="s">
        <v>147</v>
      </c>
    </row>
    <row r="138" spans="1:5" ht="16.5" x14ac:dyDescent="0.3">
      <c r="A138" s="72">
        <f>A137+0.001</f>
        <v>1.0019999999999998</v>
      </c>
      <c r="B138" s="73" t="s">
        <v>149</v>
      </c>
      <c r="C138" s="74">
        <v>2.5000000000000001E-2</v>
      </c>
      <c r="D138" s="75">
        <v>2.5</v>
      </c>
      <c r="E138" s="76" t="s">
        <v>147</v>
      </c>
    </row>
    <row r="139" spans="1:5" ht="16.5" x14ac:dyDescent="0.3">
      <c r="A139" s="72">
        <f>A138+0.001</f>
        <v>1.0029999999999997</v>
      </c>
      <c r="B139" s="73" t="s">
        <v>150</v>
      </c>
      <c r="C139" s="74">
        <v>0.01</v>
      </c>
      <c r="D139" s="75">
        <v>1</v>
      </c>
      <c r="E139" s="76" t="s">
        <v>147</v>
      </c>
    </row>
    <row r="140" spans="1:5" ht="16.5" x14ac:dyDescent="0.3">
      <c r="A140" s="72">
        <f>A139+0.001</f>
        <v>1.0039999999999996</v>
      </c>
      <c r="B140" s="73" t="s">
        <v>151</v>
      </c>
      <c r="C140" s="74">
        <v>1E-3</v>
      </c>
      <c r="D140" s="75">
        <v>0.1</v>
      </c>
      <c r="E140" s="76" t="s">
        <v>147</v>
      </c>
    </row>
    <row r="141" spans="1:5" ht="16.5" x14ac:dyDescent="0.3">
      <c r="A141" s="72">
        <v>1.0049999999999999</v>
      </c>
      <c r="B141" s="73" t="s">
        <v>152</v>
      </c>
      <c r="C141" s="74">
        <f>+D141/100</f>
        <v>0.18</v>
      </c>
      <c r="D141" s="75">
        <v>18</v>
      </c>
      <c r="E141" s="77" t="s">
        <v>147</v>
      </c>
    </row>
    <row r="142" spans="1:5" ht="16.5" x14ac:dyDescent="0.3">
      <c r="A142" s="72"/>
      <c r="B142" s="78"/>
      <c r="C142" s="74"/>
      <c r="D142" s="79"/>
      <c r="E142" s="76"/>
    </row>
  </sheetData>
  <mergeCells count="15">
    <mergeCell ref="A3:G3"/>
    <mergeCell ref="A4:G4"/>
    <mergeCell ref="A6:G6"/>
    <mergeCell ref="A7:G7"/>
    <mergeCell ref="B9:D9"/>
    <mergeCell ref="F9:G9"/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dcterms:created xsi:type="dcterms:W3CDTF">2025-10-03T17:36:21Z</dcterms:created>
  <dcterms:modified xsi:type="dcterms:W3CDTF">2025-10-06T13:01:38Z</dcterms:modified>
</cp:coreProperties>
</file>