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eila Martinez.AMA-CC-PC01\Desktop\"/>
    </mc:Choice>
  </mc:AlternateContent>
  <bookViews>
    <workbookView xWindow="0" yWindow="0" windowWidth="28800" windowHeight="12300"/>
  </bookViews>
  <sheets>
    <sheet name="PRESUPUESTO SIN PRECIO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4" i="2" l="1"/>
  <c r="A70" i="2"/>
  <c r="A71" i="2" s="1"/>
  <c r="A72" i="2" s="1"/>
  <c r="A73" i="2" s="1"/>
  <c r="C61" i="2"/>
  <c r="A61" i="2"/>
  <c r="C57" i="2"/>
  <c r="C56" i="2"/>
  <c r="A56" i="2"/>
  <c r="A57" i="2" s="1"/>
  <c r="C55" i="2"/>
  <c r="C52" i="2"/>
  <c r="A52" i="2"/>
  <c r="C51" i="2"/>
  <c r="C48" i="2"/>
  <c r="C47" i="2"/>
  <c r="A47" i="2"/>
  <c r="A48" i="2" s="1"/>
  <c r="C46" i="2"/>
  <c r="A46" i="2"/>
  <c r="C45" i="2"/>
  <c r="C42" i="2"/>
  <c r="C41" i="2"/>
  <c r="C40" i="2"/>
  <c r="C39" i="2"/>
  <c r="C38" i="2"/>
  <c r="A38" i="2"/>
  <c r="A39" i="2" s="1"/>
  <c r="A40" i="2" s="1"/>
  <c r="A41" i="2" s="1"/>
  <c r="A42" i="2" s="1"/>
  <c r="C37" i="2"/>
  <c r="C34" i="2"/>
  <c r="C33" i="2"/>
  <c r="C32" i="2"/>
  <c r="A32" i="2"/>
  <c r="A33" i="2" s="1"/>
  <c r="A34" i="2" s="1"/>
  <c r="C31" i="2"/>
  <c r="C28" i="2"/>
  <c r="A28" i="2"/>
  <c r="C27" i="2"/>
  <c r="C24" i="2"/>
  <c r="C23" i="2"/>
  <c r="A23" i="2"/>
  <c r="A24" i="2" s="1"/>
</calcChain>
</file>

<file path=xl/sharedStrings.xml><?xml version="1.0" encoding="utf-8"?>
<sst xmlns="http://schemas.openxmlformats.org/spreadsheetml/2006/main" count="125" uniqueCount="95">
  <si>
    <t xml:space="preserve">       Ayuntamiento Municipal de los Alcarrizos  (AMA)</t>
  </si>
  <si>
    <t>Departamento de Análisis, Costos y Presupuestos</t>
  </si>
  <si>
    <t>Proyecto:</t>
  </si>
  <si>
    <t>Región:</t>
  </si>
  <si>
    <t>DISEÑADO POR:</t>
  </si>
  <si>
    <t>Área Esq.:</t>
  </si>
  <si>
    <t>Estatus :</t>
  </si>
  <si>
    <t>Definitivo</t>
  </si>
  <si>
    <t>Fecha:</t>
  </si>
  <si>
    <t>Perímetro</t>
  </si>
  <si>
    <t>ml</t>
  </si>
  <si>
    <t>Desde</t>
  </si>
  <si>
    <t>Long.</t>
  </si>
  <si>
    <t>N/D</t>
  </si>
  <si>
    <t>Ancho</t>
  </si>
  <si>
    <t>Hasta</t>
  </si>
  <si>
    <t>Coordenada Norte</t>
  </si>
  <si>
    <t>Coordenada Este</t>
  </si>
  <si>
    <t>N°</t>
  </si>
  <si>
    <t>PARTIDAS</t>
  </si>
  <si>
    <t>CANTIDAD</t>
  </si>
  <si>
    <t>U</t>
  </si>
  <si>
    <t>II</t>
  </si>
  <si>
    <t xml:space="preserve">MOVIMIENTO DE TIERRA </t>
  </si>
  <si>
    <t>M2</t>
  </si>
  <si>
    <t>ML</t>
  </si>
  <si>
    <t>III</t>
  </si>
  <si>
    <t>M3</t>
  </si>
  <si>
    <t>IV</t>
  </si>
  <si>
    <t>V</t>
  </si>
  <si>
    <t>HORMIGON SIMPLE</t>
  </si>
  <si>
    <t>VII</t>
  </si>
  <si>
    <t>VIII</t>
  </si>
  <si>
    <t>UD</t>
  </si>
  <si>
    <t>IX</t>
  </si>
  <si>
    <t>HORMIGON ARMADO</t>
  </si>
  <si>
    <t>B</t>
  </si>
  <si>
    <t>GASTOS INDIRECTOS:</t>
  </si>
  <si>
    <t>DIRECCIÓN TÉCNICA Y RESP. CIVIL.</t>
  </si>
  <si>
    <t>%</t>
  </si>
  <si>
    <t>GASTOS ADMINISTRATIVOS.</t>
  </si>
  <si>
    <t>SEGUROS Y FIANZAS.</t>
  </si>
  <si>
    <t>LIQUIDACIÓN Y PRESTS . LABORALES. Ley 686</t>
  </si>
  <si>
    <t>CODIA 1X1000  Ley 6160 de 1963 
para el estado y sus dependencias</t>
  </si>
  <si>
    <r>
      <t xml:space="preserve">ITBIS (Sobre el 10% </t>
    </r>
    <r>
      <rPr>
        <b/>
        <i/>
        <sz val="11"/>
        <rFont val="Arial Narrow"/>
        <family val="2"/>
      </rPr>
      <t>Normas 07-2007, Articulo 4-
Párrafo I)</t>
    </r>
  </si>
  <si>
    <t xml:space="preserve">                        Productivo, Participativo y Solidario</t>
  </si>
  <si>
    <t>Dirección de Planeamiento Urbano e infraestructura Municipal</t>
  </si>
  <si>
    <t>Construcción de puente tipo cajón en la C/Leby Daniela, comunica  sector la Paz  con villa Progreso. En la Región Norte III.</t>
  </si>
  <si>
    <t>Código:</t>
  </si>
  <si>
    <t>AMA-IM0925-P47M</t>
  </si>
  <si>
    <t>Norte III</t>
  </si>
  <si>
    <t xml:space="preserve"> D. P.U.I.M</t>
  </si>
  <si>
    <t>En la C/Leby Daniela, comunica  sector la Paz  con villa Progreso.</t>
  </si>
  <si>
    <t xml:space="preserve">        </t>
  </si>
  <si>
    <t>2049391.72 m N</t>
  </si>
  <si>
    <t>390088.89 m E</t>
  </si>
  <si>
    <t>I</t>
  </si>
  <si>
    <t>TRABAJOS PRELIMINARES</t>
  </si>
  <si>
    <t>Valla informativa de la obra. 9x5 pie (El cuerpo) colocado a una altura  de  7 pie en adelante.</t>
  </si>
  <si>
    <t>Excavación de material inservible con retro excavadora a lo largo de la cañada para construcción de puente tipo cajón en la C/Leby Daniela, comunica  sector la Paz  con villa Progreso. (200*4*1.50)</t>
  </si>
  <si>
    <t>HR</t>
  </si>
  <si>
    <t>Excavación de acera en la C/Leby Daniela, comunica  sector la Paz  con villa Progreso. (338*1*0.10)*2</t>
  </si>
  <si>
    <t>Excavación de contenes  en la C/Leby Daniela, comunica  sector la Paz  con villa Progreso. (338*0.45*0.10)*2</t>
  </si>
  <si>
    <t>BOTE DE MATERIAL INSERVIBLE PRODUCTO DEL CORTE DE TERRENO</t>
  </si>
  <si>
    <t>Carga y Bote de Material inservible en la C/Leby Daniela, comunica  sector la Paz  con villa Progreso. (200*4*1.50)</t>
  </si>
  <si>
    <t>Carga y Bote de Material inservible en la C/Leby Daniela, comunica  sector la Paz  con villa Progreso. (338*1*0.10)*2+(338*.45*0.10)*2</t>
  </si>
  <si>
    <t>RELLENO ,NIVELACION  Y COMPACTACION</t>
  </si>
  <si>
    <t>Relleno en piedra  reposición de material caliza para el puente tipo cajón  en la C/Leby Daniela, comunica  sector la Paz  con villa Progreso. (100*4*1.50)</t>
  </si>
  <si>
    <t>Relleno de material de granzote en la calle Leby Daniela (desde la C/Guzmán Fermín (Barrio la Paz) hasta la C/14(Barrio Villa Progreso) (169*7.1*0.15)</t>
  </si>
  <si>
    <t>Relleno para  acera en la C/Leby Daniela, comunica  sector la Paz  con villa Progreso. (338*1*0.10)*2</t>
  </si>
  <si>
    <t>Telford para  contén en la C/Leby Daniela, comunica  sector la Paz  con villa Progreso. (338*0.45*0.10)*2</t>
  </si>
  <si>
    <t>CONSTRUCCION DE TIPO CAJON</t>
  </si>
  <si>
    <t>Hormigón Ciclópeo con Arena lavada para el curado del Terreno en Área de puente tipo cajón en la C/Leby Daniela, comunica  sector la Paz  con villa Progreso. (11*4*0.20)</t>
  </si>
  <si>
    <t xml:space="preserve">Construcción de platea doblemente armada de espesor 0.25m con Ø1/2 @0.28m en la dirección corta y Ø1/2 @0.28m en dirección larga primera camada, y Ø1/2@0.28m ambas direcciones segunda camada (11*4*0.25) (Hormigón industrial  210.00 kg/cm2+bomba)en la C/Leby Daniela, comunica  sector la Paz  con villa Progreso. </t>
  </si>
  <si>
    <t>Construcción  muros doblemente armado con Ø3/4" @0.30m en la dirección vertical  y Ø1/2@0.18m en la dirección horizontal  con un espesor de 0.40m, (11*2.5*0.40)*2 (Dos Muros)  (Hormigón industrial  210.00 kg/cm2+bomba en la C/Caridad entre la C/15 y la C/13 al lado del colmado Stephanie</t>
  </si>
  <si>
    <t xml:space="preserve">Construcción de losa doblemente armada de espesor 0.25m con Ø3/4 @0.21m en la dirección corta y Ø1/2 @0.26m en dirección larga primera camada, y Ø1/2@0.25m ambas direcciones segunda camada(11*3*0.20) (Hormigón  industrial210.00 kg/cm2)en la C/Leby Daniela, comunica  sector la Paz  con villa Progreso. </t>
  </si>
  <si>
    <t xml:space="preserve">Construcción de muros aletones para puente tipo cajón doblemente armado con Ø3/8" @0.20m en la dirección vertical  y Ø3/8@0.20m en la dirección horizontal  con un espesor de 0.40m(2*2*0.40)*4 (4 muros) (Hormigón 210.00 kg/cm2)en la C/Leby Daniela, comunica  sector la Paz  con villa Progreso. </t>
  </si>
  <si>
    <t xml:space="preserve">Construcción de viga guardarueda  de espesor 0.15m con Ø3/8"y Ø1/2"@0.15m en la primera camada,  Ø3/8"@0.15m  y de Ø1/2" @ 0.15m segunda camada (3*0.15*0.20)*4(Hormigón  industrial210.00 kg/cm2)en la C/Leby Daniela, comunica  sector la Paz  con villa Progreso. </t>
  </si>
  <si>
    <t>CONSTRUCCION DE MURO ENCACHE</t>
  </si>
  <si>
    <t xml:space="preserve">Construcción de muro de encache(aguas abajo) 50 metros lineales *1.50 altura sobre nivel de piso.(50*1.50) *4 en la C/Leby Daniela, comunica  sector la Paz  con villa Progreso. </t>
  </si>
  <si>
    <t>Construcción de piso de encache en la C/Leby Daniela, comunica  sector la Paz  con villa Progreso.  (100*1)</t>
  </si>
  <si>
    <t>Pañete de muro de encache en la C/Leby Daniela, comunica  sector la Paz  con villa Progreso.  (65*2)*4</t>
  </si>
  <si>
    <t xml:space="preserve">Construcción de Zabaleta en la C/Leby Daniela, comunica  sector la Paz  con villa Progreso.(200)*2 </t>
  </si>
  <si>
    <t>Construcción de contén con hormigón industrial 180 kg/Cm2 en la C/Leby Daniela (desde la C/Guzmán Fermín (Barrio la Paz) hasta la C/14 (Barrio Villa Progreso) (169)*2</t>
  </si>
  <si>
    <t xml:space="preserve">Construcción de acera con  hormigón industrial 180 kg/cm2,en la C/Leby Daniela (desde la C/Guzmán Fermín (Barrio la Paz) hasta la C/14 (Barrio Villa Progreso) (169*1)*2 </t>
  </si>
  <si>
    <t>Construcción de badén transversal en la C/Guzmán Fermín esquina C/Leby Daniela (6.1*2)</t>
  </si>
  <si>
    <t>Construcción de badén transversal  en la C/Gaspar Polanco esquina C/Leby Daniela (6.8*2)</t>
  </si>
  <si>
    <t>Construcción de badén transversal  en la C/14 esquina C/Juan Bosch (Villa progreso) (7.1*2)</t>
  </si>
  <si>
    <t>MISCELANEA</t>
  </si>
  <si>
    <t>Baranda de puente en la C/Leby Daniela, comunica  sector la Paz  con villa Progreso(3*1.25)*2</t>
  </si>
  <si>
    <t>Pintura de baranda de puente en la C/Leby Daniela, comunica  sector la Paz  con villa Progreso(3*1.25)*2</t>
  </si>
  <si>
    <t>LIMPIEZA FINAL</t>
  </si>
  <si>
    <t>Limpieza Final.</t>
  </si>
  <si>
    <t>X</t>
  </si>
  <si>
    <t>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</si>
</sst>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.000"/>
    <numFmt numFmtId="166" formatCode="[$-1C0A]dddd\,\ dd&quot; de &quot;mmmm&quot; de &quot;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i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 Narrow"/>
      <family val="2"/>
    </font>
    <font>
      <b/>
      <i/>
      <sz val="11"/>
      <name val="Arial Narrow"/>
      <family val="2"/>
    </font>
    <font>
      <i/>
      <sz val="11"/>
      <name val="Arial Narrow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3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3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3"/>
      </bottom>
      <diagonal/>
    </border>
    <border>
      <left style="thick">
        <color indexed="64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4"/>
      </top>
      <bottom style="thin">
        <color indexed="63"/>
      </bottom>
      <diagonal/>
    </border>
    <border>
      <left/>
      <right style="thick">
        <color indexed="64"/>
      </right>
      <top style="thin">
        <color indexed="64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ck">
        <color indexed="64"/>
      </right>
      <top style="thin">
        <color indexed="63"/>
      </top>
      <bottom style="thin">
        <color indexed="63"/>
      </bottom>
      <diagonal/>
    </border>
    <border>
      <left style="thick">
        <color indexed="64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thick">
        <color indexed="64"/>
      </right>
      <top style="thin">
        <color indexed="63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111">
    <xf numFmtId="0" fontId="0" fillId="0" borderId="0" xfId="0"/>
    <xf numFmtId="4" fontId="3" fillId="2" borderId="9" xfId="1" applyNumberFormat="1" applyFont="1" applyFill="1" applyBorder="1" applyAlignment="1">
      <alignment horizontal="center"/>
    </xf>
    <xf numFmtId="4" fontId="3" fillId="2" borderId="9" xfId="0" applyNumberFormat="1" applyFont="1" applyFill="1" applyBorder="1" applyAlignment="1">
      <alignment horizontal="center"/>
    </xf>
    <xf numFmtId="0" fontId="0" fillId="0" borderId="9" xfId="0" applyBorder="1"/>
    <xf numFmtId="4" fontId="8" fillId="3" borderId="9" xfId="0" applyNumberFormat="1" applyFont="1" applyFill="1" applyBorder="1" applyAlignment="1">
      <alignment horizontal="center"/>
    </xf>
    <xf numFmtId="4" fontId="8" fillId="3" borderId="9" xfId="1" applyNumberFormat="1" applyFont="1" applyFill="1" applyBorder="1" applyAlignment="1">
      <alignment horizontal="center"/>
    </xf>
    <xf numFmtId="4" fontId="5" fillId="3" borderId="9" xfId="0" applyNumberFormat="1" applyFont="1" applyFill="1" applyBorder="1" applyAlignment="1">
      <alignment horizontal="center"/>
    </xf>
    <xf numFmtId="0" fontId="5" fillId="3" borderId="9" xfId="4" applyFont="1" applyFill="1" applyBorder="1" applyAlignment="1">
      <alignment horizontal="left" wrapText="1"/>
    </xf>
    <xf numFmtId="0" fontId="5" fillId="3" borderId="9" xfId="4" applyFont="1" applyFill="1" applyBorder="1" applyAlignment="1">
      <alignment horizontal="center" wrapText="1"/>
    </xf>
    <xf numFmtId="4" fontId="8" fillId="3" borderId="9" xfId="4" applyNumberFormat="1" applyFont="1" applyFill="1" applyBorder="1" applyAlignment="1">
      <alignment horizontal="center" wrapText="1"/>
    </xf>
    <xf numFmtId="0" fontId="8" fillId="3" borderId="9" xfId="4" applyFont="1" applyFill="1" applyBorder="1" applyAlignment="1">
      <alignment horizontal="center" wrapText="1"/>
    </xf>
    <xf numFmtId="165" fontId="10" fillId="3" borderId="0" xfId="0" applyNumberFormat="1" applyFont="1" applyFill="1" applyAlignment="1">
      <alignment horizontal="center"/>
    </xf>
    <xf numFmtId="4" fontId="10" fillId="3" borderId="0" xfId="0" applyNumberFormat="1" applyFont="1" applyFill="1" applyAlignment="1">
      <alignment vertical="center"/>
    </xf>
    <xf numFmtId="4" fontId="9" fillId="3" borderId="0" xfId="1" applyNumberFormat="1" applyFont="1" applyFill="1" applyBorder="1" applyAlignment="1"/>
    <xf numFmtId="165" fontId="9" fillId="3" borderId="0" xfId="0" applyNumberFormat="1" applyFont="1" applyFill="1"/>
    <xf numFmtId="4" fontId="9" fillId="3" borderId="0" xfId="1" applyNumberFormat="1" applyFont="1" applyFill="1" applyBorder="1" applyAlignment="1">
      <alignment horizontal="center"/>
    </xf>
    <xf numFmtId="165" fontId="11" fillId="3" borderId="0" xfId="0" applyNumberFormat="1" applyFont="1" applyFill="1" applyAlignment="1">
      <alignment horizontal="center"/>
    </xf>
    <xf numFmtId="164" fontId="11" fillId="3" borderId="0" xfId="1" applyFont="1" applyFill="1" applyBorder="1" applyAlignment="1">
      <alignment vertical="center"/>
    </xf>
    <xf numFmtId="4" fontId="11" fillId="3" borderId="0" xfId="2" applyNumberFormat="1" applyFont="1" applyFill="1" applyBorder="1" applyAlignment="1"/>
    <xf numFmtId="165" fontId="11" fillId="3" borderId="0" xfId="0" applyNumberFormat="1" applyFont="1" applyFill="1"/>
    <xf numFmtId="4" fontId="11" fillId="3" borderId="0" xfId="1" applyNumberFormat="1" applyFont="1" applyFill="1" applyBorder="1" applyAlignment="1">
      <alignment horizontal="center"/>
    </xf>
    <xf numFmtId="164" fontId="11" fillId="3" borderId="0" xfId="1" applyFont="1" applyFill="1" applyBorder="1" applyAlignment="1">
      <alignment vertical="center" wrapText="1"/>
    </xf>
    <xf numFmtId="165" fontId="11" fillId="3" borderId="0" xfId="1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65" fontId="12" fillId="0" borderId="0" xfId="0" applyNumberFormat="1" applyFont="1" applyAlignment="1">
      <alignment horizontal="center"/>
    </xf>
    <xf numFmtId="164" fontId="6" fillId="0" borderId="0" xfId="1" applyFont="1" applyFill="1" applyAlignment="1">
      <alignment horizontal="center"/>
    </xf>
    <xf numFmtId="165" fontId="3" fillId="0" borderId="0" xfId="0" applyNumberFormat="1" applyFont="1" applyAlignment="1">
      <alignment horizontal="center"/>
    </xf>
    <xf numFmtId="4" fontId="13" fillId="0" borderId="0" xfId="0" applyNumberFormat="1" applyFont="1" applyAlignment="1">
      <alignment horizontal="centerContinuous" wrapText="1"/>
    </xf>
    <xf numFmtId="4" fontId="13" fillId="0" borderId="0" xfId="1" applyNumberFormat="1" applyFont="1" applyFill="1" applyAlignment="1">
      <alignment horizontal="center"/>
    </xf>
    <xf numFmtId="4" fontId="13" fillId="0" borderId="0" xfId="0" applyNumberFormat="1" applyFont="1" applyAlignment="1">
      <alignment horizontal="center"/>
    </xf>
    <xf numFmtId="4" fontId="13" fillId="0" borderId="0" xfId="1" applyNumberFormat="1" applyFont="1" applyFill="1" applyAlignment="1">
      <alignment horizontal="right"/>
    </xf>
    <xf numFmtId="164" fontId="13" fillId="0" borderId="0" xfId="1" applyFont="1" applyFill="1" applyAlignment="1">
      <alignment horizontal="center"/>
    </xf>
    <xf numFmtId="0" fontId="6" fillId="0" borderId="11" xfId="3" applyFont="1" applyBorder="1" applyAlignment="1">
      <alignment horizontal="center" vertical="center" wrapText="1"/>
    </xf>
    <xf numFmtId="4" fontId="6" fillId="0" borderId="15" xfId="3" applyNumberFormat="1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4" fontId="6" fillId="0" borderId="17" xfId="3" applyNumberFormat="1" applyFont="1" applyBorder="1" applyAlignment="1">
      <alignment horizontal="center" wrapText="1"/>
    </xf>
    <xf numFmtId="4" fontId="6" fillId="0" borderId="23" xfId="3" applyNumberFormat="1" applyFont="1" applyBorder="1" applyAlignment="1">
      <alignment horizontal="center" wrapText="1"/>
    </xf>
    <xf numFmtId="4" fontId="6" fillId="0" borderId="24" xfId="3" applyNumberFormat="1" applyFont="1" applyBorder="1" applyAlignment="1">
      <alignment horizontal="right" wrapText="1"/>
    </xf>
    <xf numFmtId="0" fontId="6" fillId="0" borderId="25" xfId="3" applyFont="1" applyBorder="1" applyAlignment="1">
      <alignment horizontal="center" wrapText="1"/>
    </xf>
    <xf numFmtId="0" fontId="6" fillId="0" borderId="7" xfId="3" applyFont="1" applyBorder="1" applyAlignment="1">
      <alignment horizontal="center" vertical="center" wrapText="1"/>
    </xf>
    <xf numFmtId="15" fontId="12" fillId="0" borderId="0" xfId="3" applyNumberFormat="1" applyFont="1" applyAlignment="1">
      <alignment horizontal="center" wrapText="1"/>
    </xf>
    <xf numFmtId="4" fontId="6" fillId="0" borderId="0" xfId="3" applyNumberFormat="1" applyFont="1" applyAlignment="1">
      <alignment horizontal="center" wrapText="1"/>
    </xf>
    <xf numFmtId="4" fontId="6" fillId="0" borderId="0" xfId="3" applyNumberFormat="1" applyFont="1" applyAlignment="1">
      <alignment horizontal="right" wrapText="1"/>
    </xf>
    <xf numFmtId="0" fontId="6" fillId="0" borderId="8" xfId="3" applyFont="1" applyBorder="1" applyAlignment="1">
      <alignment horizontal="center" wrapText="1"/>
    </xf>
    <xf numFmtId="0" fontId="6" fillId="0" borderId="10" xfId="3" applyFont="1" applyBorder="1" applyAlignment="1">
      <alignment horizontal="center" vertical="center" wrapText="1"/>
    </xf>
    <xf numFmtId="4" fontId="12" fillId="0" borderId="5" xfId="3" applyNumberFormat="1" applyFont="1" applyBorder="1" applyAlignment="1">
      <alignment horizontal="center" wrapText="1"/>
    </xf>
    <xf numFmtId="0" fontId="6" fillId="0" borderId="26" xfId="3" applyFont="1" applyBorder="1" applyAlignment="1">
      <alignment horizontal="center" wrapText="1"/>
    </xf>
    <xf numFmtId="165" fontId="3" fillId="2" borderId="27" xfId="0" applyNumberFormat="1" applyFont="1" applyFill="1" applyBorder="1" applyAlignment="1">
      <alignment horizontal="center"/>
    </xf>
    <xf numFmtId="0" fontId="0" fillId="0" borderId="27" xfId="0" applyBorder="1"/>
    <xf numFmtId="0" fontId="4" fillId="5" borderId="9" xfId="4" applyFont="1" applyFill="1" applyBorder="1" applyAlignment="1">
      <alignment horizontal="center" wrapText="1"/>
    </xf>
    <xf numFmtId="4" fontId="5" fillId="0" borderId="9" xfId="4" applyNumberFormat="1" applyFont="1" applyBorder="1" applyAlignment="1">
      <alignment horizontal="center" wrapText="1"/>
    </xf>
    <xf numFmtId="2" fontId="5" fillId="0" borderId="9" xfId="0" applyNumberFormat="1" applyFont="1" applyBorder="1" applyAlignment="1">
      <alignment horizontal="center"/>
    </xf>
    <xf numFmtId="0" fontId="5" fillId="0" borderId="9" xfId="4" applyFont="1" applyFill="1" applyBorder="1" applyAlignment="1">
      <alignment horizontal="left" wrapText="1"/>
    </xf>
    <xf numFmtId="4" fontId="5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9" xfId="0" applyBorder="1" applyAlignment="1"/>
    <xf numFmtId="4" fontId="12" fillId="0" borderId="9" xfId="4" applyNumberFormat="1" applyFont="1" applyBorder="1" applyAlignment="1">
      <alignment horizontal="center" wrapText="1"/>
    </xf>
    <xf numFmtId="0" fontId="12" fillId="0" borderId="9" xfId="4" applyFont="1" applyBorder="1" applyAlignment="1">
      <alignment horizontal="center" wrapText="1"/>
    </xf>
    <xf numFmtId="0" fontId="5" fillId="0" borderId="9" xfId="4" applyFont="1" applyBorder="1" applyAlignment="1">
      <alignment horizontal="center" wrapText="1"/>
    </xf>
    <xf numFmtId="0" fontId="5" fillId="0" borderId="9" xfId="4" applyFont="1" applyBorder="1" applyAlignment="1">
      <alignment wrapText="1"/>
    </xf>
    <xf numFmtId="0" fontId="8" fillId="3" borderId="9" xfId="0" applyFont="1" applyFill="1" applyBorder="1" applyAlignment="1">
      <alignment horizontal="left" wrapText="1"/>
    </xf>
    <xf numFmtId="4" fontId="8" fillId="0" borderId="9" xfId="4" applyNumberFormat="1" applyFont="1" applyBorder="1" applyAlignment="1">
      <alignment horizontal="center" wrapText="1"/>
    </xf>
    <xf numFmtId="4" fontId="14" fillId="0" borderId="9" xfId="4" applyNumberFormat="1" applyFont="1" applyBorder="1" applyAlignment="1">
      <alignment horizontal="center" wrapText="1"/>
    </xf>
    <xf numFmtId="0" fontId="14" fillId="0" borderId="9" xfId="4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8" fillId="0" borderId="9" xfId="4" applyFont="1" applyBorder="1" applyAlignment="1">
      <alignment horizontal="left" wrapText="1"/>
    </xf>
    <xf numFmtId="4" fontId="14" fillId="3" borderId="9" xfId="4" applyNumberFormat="1" applyFont="1" applyFill="1" applyBorder="1" applyAlignment="1">
      <alignment horizontal="center" wrapText="1"/>
    </xf>
    <xf numFmtId="0" fontId="8" fillId="0" borderId="9" xfId="4" applyFont="1" applyBorder="1" applyAlignment="1">
      <alignment horizontal="center" wrapText="1"/>
    </xf>
    <xf numFmtId="0" fontId="5" fillId="0" borderId="9" xfId="0" applyFont="1" applyFill="1" applyBorder="1" applyAlignment="1">
      <alignment horizontal="left" wrapText="1"/>
    </xf>
    <xf numFmtId="4" fontId="8" fillId="0" borderId="9" xfId="1" applyNumberFormat="1" applyFont="1" applyFill="1" applyBorder="1" applyAlignment="1">
      <alignment horizontal="center"/>
    </xf>
    <xf numFmtId="165" fontId="14" fillId="0" borderId="9" xfId="0" applyNumberFormat="1" applyFont="1" applyBorder="1" applyAlignment="1"/>
    <xf numFmtId="0" fontId="14" fillId="0" borderId="9" xfId="0" applyFont="1" applyBorder="1" applyAlignment="1"/>
    <xf numFmtId="0" fontId="8" fillId="0" borderId="9" xfId="4" applyFont="1" applyFill="1" applyBorder="1" applyAlignment="1">
      <alignment horizontal="left" wrapText="1"/>
    </xf>
    <xf numFmtId="4" fontId="8" fillId="0" borderId="9" xfId="4" applyNumberFormat="1" applyFont="1" applyFill="1" applyBorder="1" applyAlignment="1">
      <alignment horizontal="center" wrapText="1"/>
    </xf>
    <xf numFmtId="0" fontId="8" fillId="0" borderId="9" xfId="4" applyFont="1" applyFill="1" applyBorder="1" applyAlignment="1">
      <alignment horizontal="center" wrapText="1"/>
    </xf>
    <xf numFmtId="4" fontId="5" fillId="0" borderId="9" xfId="4" applyNumberFormat="1" applyFont="1" applyFill="1" applyBorder="1" applyAlignment="1">
      <alignment horizontal="center" wrapText="1"/>
    </xf>
    <xf numFmtId="0" fontId="8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65" fontId="6" fillId="0" borderId="9" xfId="0" applyNumberFormat="1" applyFont="1" applyBorder="1" applyAlignment="1">
      <alignment horizontal="center"/>
    </xf>
    <xf numFmtId="2" fontId="8" fillId="0" borderId="9" xfId="4" applyNumberFormat="1" applyFont="1" applyBorder="1" applyAlignment="1">
      <alignment horizontal="center" wrapText="1"/>
    </xf>
    <xf numFmtId="0" fontId="8" fillId="0" borderId="9" xfId="4" applyFont="1" applyBorder="1" applyAlignment="1">
      <alignment wrapText="1"/>
    </xf>
    <xf numFmtId="0" fontId="5" fillId="0" borderId="9" xfId="4" applyFont="1" applyBorder="1" applyAlignment="1">
      <alignment horizontal="left" wrapText="1"/>
    </xf>
    <xf numFmtId="0" fontId="7" fillId="3" borderId="9" xfId="0" applyFont="1" applyFill="1" applyBorder="1" applyAlignment="1">
      <alignment horizontal="center" wrapText="1"/>
    </xf>
    <xf numFmtId="4" fontId="5" fillId="0" borderId="9" xfId="1" applyNumberFormat="1" applyFont="1" applyFill="1" applyBorder="1" applyAlignment="1">
      <alignment horizontal="center"/>
    </xf>
    <xf numFmtId="4" fontId="5" fillId="0" borderId="9" xfId="0" applyNumberFormat="1" applyFont="1" applyFill="1" applyBorder="1" applyAlignment="1">
      <alignment horizontal="center"/>
    </xf>
    <xf numFmtId="0" fontId="5" fillId="3" borderId="9" xfId="0" applyFont="1" applyFill="1" applyBorder="1" applyAlignment="1"/>
    <xf numFmtId="0" fontId="12" fillId="5" borderId="9" xfId="4" applyFont="1" applyFill="1" applyBorder="1" applyAlignment="1">
      <alignment horizontal="center" wrapText="1"/>
    </xf>
    <xf numFmtId="0" fontId="6" fillId="0" borderId="22" xfId="3" applyFont="1" applyBorder="1" applyAlignment="1">
      <alignment horizontal="center" wrapText="1"/>
    </xf>
    <xf numFmtId="0" fontId="0" fillId="0" borderId="0" xfId="0" applyAlignment="1"/>
    <xf numFmtId="4" fontId="12" fillId="4" borderId="4" xfId="3" applyNumberFormat="1" applyFont="1" applyFill="1" applyBorder="1" applyAlignment="1">
      <alignment horizontal="center" wrapText="1"/>
    </xf>
    <xf numFmtId="4" fontId="12" fillId="4" borderId="5" xfId="3" applyNumberFormat="1" applyFont="1" applyFill="1" applyBorder="1" applyAlignment="1">
      <alignment horizontal="center" wrapText="1"/>
    </xf>
    <xf numFmtId="4" fontId="12" fillId="4" borderId="1" xfId="3" applyNumberFormat="1" applyFont="1" applyFill="1" applyBorder="1" applyAlignment="1">
      <alignment horizontal="center" wrapText="1"/>
    </xf>
    <xf numFmtId="4" fontId="12" fillId="4" borderId="2" xfId="3" applyNumberFormat="1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8" xfId="3" applyFont="1" applyBorder="1" applyAlignment="1">
      <alignment horizontal="center" wrapText="1"/>
    </xf>
    <xf numFmtId="0" fontId="12" fillId="0" borderId="19" xfId="3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2" fillId="0" borderId="20" xfId="3" applyFont="1" applyBorder="1" applyAlignment="1">
      <alignment horizontal="center" wrapText="1"/>
    </xf>
    <xf numFmtId="0" fontId="12" fillId="0" borderId="21" xfId="3" applyFont="1" applyBorder="1" applyAlignment="1">
      <alignment horizontal="center" wrapText="1"/>
    </xf>
    <xf numFmtId="166" fontId="12" fillId="0" borderId="4" xfId="0" applyNumberFormat="1" applyFont="1" applyBorder="1" applyAlignment="1">
      <alignment horizontal="center" wrapText="1"/>
    </xf>
    <xf numFmtId="166" fontId="12" fillId="0" borderId="5" xfId="0" applyNumberFormat="1" applyFont="1" applyBorder="1" applyAlignment="1">
      <alignment horizontal="center" wrapText="1"/>
    </xf>
    <xf numFmtId="166" fontId="12" fillId="0" borderId="6" xfId="0" applyNumberFormat="1" applyFont="1" applyBorder="1" applyAlignment="1">
      <alignment horizont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164" fontId="6" fillId="0" borderId="0" xfId="1" applyFont="1" applyFill="1" applyAlignment="1">
      <alignment horizontal="center"/>
    </xf>
    <xf numFmtId="165" fontId="12" fillId="0" borderId="0" xfId="0" applyNumberFormat="1" applyFont="1" applyAlignment="1">
      <alignment horizontal="center"/>
    </xf>
  </cellXfs>
  <cellStyles count="6">
    <cellStyle name="Millares" xfId="1" builtinId="3"/>
    <cellStyle name="Normal" xfId="0" builtinId="0"/>
    <cellStyle name="Normal 62 2" xfId="5"/>
    <cellStyle name="Normal_Capellan Lebron" xfId="4"/>
    <cellStyle name="Normal_parque de la union1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550263</xdr:colOff>
      <xdr:row>6</xdr:row>
      <xdr:rowOff>139212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BC18D7-AEA1-4149-8E13-65CE48500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01163" cy="1282212"/>
        </a:xfrm>
        <a:prstGeom prst="rect">
          <a:avLst/>
        </a:prstGeom>
      </xdr:spPr>
    </xdr:pic>
    <xdr:clientData/>
  </xdr:twoCellAnchor>
  <xdr:oneCellAnchor>
    <xdr:from>
      <xdr:col>0</xdr:col>
      <xdr:colOff>533400</xdr:colOff>
      <xdr:row>1</xdr:row>
      <xdr:rowOff>104775</xdr:rowOff>
    </xdr:from>
    <xdr:ext cx="184731" cy="264560"/>
    <xdr:sp macro="" textlink="">
      <xdr:nvSpPr>
        <xdr:cNvPr id="3" name="CuadroTexto 2"/>
        <xdr:cNvSpPr txBox="1"/>
      </xdr:nvSpPr>
      <xdr:spPr>
        <a:xfrm>
          <a:off x="533400" y="29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tabSelected="1" view="pageLayout" zoomScaleNormal="110" zoomScaleSheetLayoutView="150" workbookViewId="0">
      <selection activeCell="A3" sqref="A3:G3"/>
    </sheetView>
  </sheetViews>
  <sheetFormatPr baseColWidth="10" defaultRowHeight="15" x14ac:dyDescent="0.25"/>
  <cols>
    <col min="1" max="1" width="12.7109375" customWidth="1"/>
    <col min="2" max="2" width="33.28515625" customWidth="1"/>
    <col min="3" max="3" width="13.28515625" customWidth="1"/>
    <col min="4" max="4" width="10.140625" customWidth="1"/>
    <col min="5" max="5" width="10.7109375" customWidth="1"/>
    <col min="6" max="6" width="15.140625" customWidth="1"/>
    <col min="7" max="7" width="8" customWidth="1"/>
  </cols>
  <sheetData>
    <row r="1" spans="1:7" x14ac:dyDescent="0.25">
      <c r="F1" s="23"/>
    </row>
    <row r="2" spans="1:7" x14ac:dyDescent="0.25">
      <c r="A2" s="24"/>
      <c r="B2" s="109" t="s">
        <v>0</v>
      </c>
      <c r="C2" s="109"/>
      <c r="D2" s="109"/>
      <c r="E2" s="109"/>
      <c r="F2" s="109"/>
      <c r="G2" s="109"/>
    </row>
    <row r="3" spans="1:7" x14ac:dyDescent="0.25">
      <c r="A3" s="109" t="s">
        <v>45</v>
      </c>
      <c r="B3" s="109"/>
      <c r="C3" s="109"/>
      <c r="D3" s="109"/>
      <c r="E3" s="109"/>
      <c r="F3" s="109"/>
      <c r="G3" s="109"/>
    </row>
    <row r="4" spans="1:7" x14ac:dyDescent="0.25">
      <c r="A4" s="24"/>
      <c r="B4" s="109"/>
      <c r="C4" s="109"/>
      <c r="D4" s="109"/>
      <c r="E4" s="109"/>
      <c r="F4" s="109"/>
      <c r="G4" s="25"/>
    </row>
    <row r="5" spans="1:7" x14ac:dyDescent="0.25">
      <c r="A5" s="110" t="s">
        <v>46</v>
      </c>
      <c r="B5" s="110"/>
      <c r="C5" s="110"/>
      <c r="D5" s="110"/>
      <c r="E5" s="110"/>
      <c r="F5" s="110"/>
      <c r="G5" s="110"/>
    </row>
    <row r="6" spans="1:7" x14ac:dyDescent="0.25">
      <c r="A6" s="110" t="s">
        <v>1</v>
      </c>
      <c r="B6" s="110"/>
      <c r="C6" s="110"/>
      <c r="D6" s="110"/>
      <c r="E6" s="110"/>
      <c r="F6" s="110"/>
      <c r="G6" s="110"/>
    </row>
    <row r="7" spans="1:7" ht="15.75" thickBot="1" x14ac:dyDescent="0.3">
      <c r="A7" s="26"/>
      <c r="B7" s="27"/>
      <c r="C7" s="28"/>
      <c r="D7" s="29"/>
      <c r="E7" s="28"/>
      <c r="F7" s="30"/>
      <c r="G7" s="31"/>
    </row>
    <row r="8" spans="1:7" ht="59.25" customHeight="1" thickTop="1" thickBot="1" x14ac:dyDescent="0.3">
      <c r="A8" s="32" t="s">
        <v>2</v>
      </c>
      <c r="B8" s="106" t="s">
        <v>47</v>
      </c>
      <c r="C8" s="107"/>
      <c r="D8" s="108"/>
      <c r="E8" s="33" t="s">
        <v>48</v>
      </c>
      <c r="F8" s="93" t="s">
        <v>49</v>
      </c>
      <c r="G8" s="95"/>
    </row>
    <row r="9" spans="1:7" ht="36.75" customHeight="1" thickBot="1" x14ac:dyDescent="0.3">
      <c r="A9" s="34" t="s">
        <v>3</v>
      </c>
      <c r="B9" s="93" t="s">
        <v>50</v>
      </c>
      <c r="C9" s="94"/>
      <c r="D9" s="95"/>
      <c r="E9" s="35" t="s">
        <v>4</v>
      </c>
      <c r="F9" s="96" t="s">
        <v>51</v>
      </c>
      <c r="G9" s="97"/>
    </row>
    <row r="10" spans="1:7" ht="38.25" customHeight="1" thickBot="1" x14ac:dyDescent="0.3">
      <c r="A10" s="34" t="s">
        <v>5</v>
      </c>
      <c r="B10" s="98" t="s">
        <v>52</v>
      </c>
      <c r="C10" s="99"/>
      <c r="D10" s="100"/>
      <c r="E10" s="35" t="s">
        <v>6</v>
      </c>
      <c r="F10" s="101" t="s">
        <v>7</v>
      </c>
      <c r="G10" s="102"/>
    </row>
    <row r="11" spans="1:7" s="88" customFormat="1" ht="32.25" customHeight="1" thickBot="1" x14ac:dyDescent="0.3">
      <c r="A11" s="87" t="s">
        <v>8</v>
      </c>
      <c r="B11" s="103">
        <v>45926</v>
      </c>
      <c r="C11" s="104"/>
      <c r="D11" s="105"/>
      <c r="E11" s="36" t="s">
        <v>9</v>
      </c>
      <c r="F11" s="37">
        <v>0</v>
      </c>
      <c r="G11" s="38" t="s">
        <v>10</v>
      </c>
    </row>
    <row r="12" spans="1:7" ht="15.75" thickBot="1" x14ac:dyDescent="0.3">
      <c r="A12" s="39" t="s">
        <v>11</v>
      </c>
      <c r="B12" s="40"/>
      <c r="C12" s="41" t="s">
        <v>12</v>
      </c>
      <c r="D12" s="41" t="s">
        <v>13</v>
      </c>
      <c r="E12" s="41" t="s">
        <v>14</v>
      </c>
      <c r="F12" s="42" t="s">
        <v>13</v>
      </c>
      <c r="G12" s="43" t="s">
        <v>10</v>
      </c>
    </row>
    <row r="13" spans="1:7" ht="15.75" thickBot="1" x14ac:dyDescent="0.3">
      <c r="A13" s="39" t="s">
        <v>15</v>
      </c>
      <c r="B13" s="40" t="s">
        <v>53</v>
      </c>
      <c r="C13" s="91" t="s">
        <v>16</v>
      </c>
      <c r="D13" s="92"/>
      <c r="E13" s="91" t="s">
        <v>54</v>
      </c>
      <c r="F13" s="92"/>
      <c r="G13" s="43"/>
    </row>
    <row r="14" spans="1:7" ht="15.75" thickBot="1" x14ac:dyDescent="0.3">
      <c r="A14" s="44"/>
      <c r="B14" s="45"/>
      <c r="C14" s="89" t="s">
        <v>17</v>
      </c>
      <c r="D14" s="90"/>
      <c r="E14" s="91" t="s">
        <v>55</v>
      </c>
      <c r="F14" s="92"/>
      <c r="G14" s="46"/>
    </row>
    <row r="16" spans="1:7" x14ac:dyDescent="0.25">
      <c r="A16" s="47" t="s">
        <v>18</v>
      </c>
      <c r="B16" s="1" t="s">
        <v>19</v>
      </c>
      <c r="C16" s="1" t="s">
        <v>20</v>
      </c>
      <c r="D16" s="2" t="s">
        <v>21</v>
      </c>
    </row>
    <row r="17" spans="1:4" x14ac:dyDescent="0.25">
      <c r="A17" s="48"/>
      <c r="B17" s="3"/>
      <c r="C17" s="3"/>
      <c r="D17" s="3"/>
    </row>
    <row r="18" spans="1:4" ht="15.75" x14ac:dyDescent="0.25">
      <c r="A18" s="49" t="s">
        <v>56</v>
      </c>
      <c r="B18" s="49" t="s">
        <v>57</v>
      </c>
      <c r="C18" s="50"/>
      <c r="D18" s="50"/>
    </row>
    <row r="19" spans="1:4" ht="72" customHeight="1" x14ac:dyDescent="0.25">
      <c r="A19" s="51">
        <v>1.01</v>
      </c>
      <c r="B19" s="52" t="s">
        <v>58</v>
      </c>
      <c r="C19" s="53">
        <v>2</v>
      </c>
      <c r="D19" s="54" t="s">
        <v>33</v>
      </c>
    </row>
    <row r="20" spans="1:4" x14ac:dyDescent="0.25">
      <c r="A20" s="55"/>
      <c r="B20" s="55"/>
      <c r="C20" s="55"/>
      <c r="D20" s="55"/>
    </row>
    <row r="21" spans="1:4" ht="15.75" x14ac:dyDescent="0.25">
      <c r="A21" s="49" t="s">
        <v>22</v>
      </c>
      <c r="B21" s="49" t="s">
        <v>23</v>
      </c>
      <c r="C21" s="56"/>
      <c r="D21" s="57"/>
    </row>
    <row r="22" spans="1:4" ht="109.5" customHeight="1" x14ac:dyDescent="0.25">
      <c r="A22" s="58">
        <v>2.0099999999999998</v>
      </c>
      <c r="B22" s="59" t="s">
        <v>59</v>
      </c>
      <c r="C22" s="50">
        <v>72</v>
      </c>
      <c r="D22" s="58" t="s">
        <v>60</v>
      </c>
    </row>
    <row r="23" spans="1:4" ht="95.25" customHeight="1" x14ac:dyDescent="0.25">
      <c r="A23" s="4">
        <f t="shared" ref="A23:A24" si="0">A22+0.01</f>
        <v>2.0199999999999996</v>
      </c>
      <c r="B23" s="60" t="s">
        <v>61</v>
      </c>
      <c r="C23" s="5">
        <f>(338*1*0.1)*2</f>
        <v>67.600000000000009</v>
      </c>
      <c r="D23" s="4" t="s">
        <v>27</v>
      </c>
    </row>
    <row r="24" spans="1:4" ht="95.25" customHeight="1" x14ac:dyDescent="0.25">
      <c r="A24" s="4">
        <f t="shared" si="0"/>
        <v>2.0299999999999994</v>
      </c>
      <c r="B24" s="60" t="s">
        <v>62</v>
      </c>
      <c r="C24" s="5">
        <f>(338*0.45*0.1)*2</f>
        <v>30.42</v>
      </c>
      <c r="D24" s="4" t="s">
        <v>27</v>
      </c>
    </row>
    <row r="25" spans="1:4" ht="15.75" x14ac:dyDescent="0.25">
      <c r="A25" s="58"/>
      <c r="B25" s="59"/>
      <c r="C25" s="50"/>
      <c r="D25" s="58"/>
    </row>
    <row r="26" spans="1:4" ht="53.25" customHeight="1" x14ac:dyDescent="0.25">
      <c r="A26" s="49" t="s">
        <v>26</v>
      </c>
      <c r="B26" s="49" t="s">
        <v>63</v>
      </c>
      <c r="C26" s="7"/>
      <c r="D26" s="7"/>
    </row>
    <row r="27" spans="1:4" ht="120.75" customHeight="1" x14ac:dyDescent="0.25">
      <c r="A27" s="8">
        <v>3.01</v>
      </c>
      <c r="B27" s="7" t="s">
        <v>64</v>
      </c>
      <c r="C27" s="61">
        <f xml:space="preserve"> (200*4*1.5)</f>
        <v>1200</v>
      </c>
      <c r="D27" s="8" t="s">
        <v>27</v>
      </c>
    </row>
    <row r="28" spans="1:4" ht="120.75" customHeight="1" x14ac:dyDescent="0.25">
      <c r="A28" s="8">
        <f>A27+0.01</f>
        <v>3.0199999999999996</v>
      </c>
      <c r="B28" s="7" t="s">
        <v>65</v>
      </c>
      <c r="C28" s="61">
        <f>(338*1*0.1)*2+(338*0.45*0.1)*2</f>
        <v>98.02000000000001</v>
      </c>
      <c r="D28" s="8" t="s">
        <v>27</v>
      </c>
    </row>
    <row r="29" spans="1:4" ht="15.75" x14ac:dyDescent="0.25">
      <c r="A29" s="8"/>
      <c r="B29" s="7"/>
      <c r="C29" s="8"/>
      <c r="D29" s="8"/>
    </row>
    <row r="30" spans="1:4" ht="31.5" x14ac:dyDescent="0.25">
      <c r="A30" s="49" t="s">
        <v>28</v>
      </c>
      <c r="B30" s="49" t="s">
        <v>66</v>
      </c>
      <c r="C30" s="62"/>
      <c r="D30" s="63"/>
    </row>
    <row r="31" spans="1:4" ht="104.25" customHeight="1" x14ac:dyDescent="0.25">
      <c r="A31" s="64">
        <v>4.01</v>
      </c>
      <c r="B31" s="65" t="s">
        <v>67</v>
      </c>
      <c r="C31" s="66">
        <f>(100*4*1.5)</f>
        <v>600</v>
      </c>
      <c r="D31" s="67" t="s">
        <v>27</v>
      </c>
    </row>
    <row r="32" spans="1:4" ht="109.5" customHeight="1" x14ac:dyDescent="0.25">
      <c r="A32" s="64">
        <f>A31+0.01</f>
        <v>4.0199999999999996</v>
      </c>
      <c r="B32" s="65" t="s">
        <v>68</v>
      </c>
      <c r="C32" s="66">
        <f>(169*7.1*0.15)</f>
        <v>179.98499999999999</v>
      </c>
      <c r="D32" s="67" t="s">
        <v>27</v>
      </c>
    </row>
    <row r="33" spans="1:4" ht="90.75" customHeight="1" x14ac:dyDescent="0.25">
      <c r="A33" s="64">
        <f t="shared" ref="A33:A34" si="1">A32+0.01</f>
        <v>4.0299999999999994</v>
      </c>
      <c r="B33" s="68" t="s">
        <v>69</v>
      </c>
      <c r="C33" s="69">
        <f>(338*1*0.1)*2</f>
        <v>67.600000000000009</v>
      </c>
      <c r="D33" s="67" t="s">
        <v>27</v>
      </c>
    </row>
    <row r="34" spans="1:4" ht="90.75" customHeight="1" x14ac:dyDescent="0.25">
      <c r="A34" s="64">
        <f t="shared" si="1"/>
        <v>4.0399999999999991</v>
      </c>
      <c r="B34" s="68" t="s">
        <v>70</v>
      </c>
      <c r="C34" s="5">
        <f>(338*0.45*0.1)*2</f>
        <v>30.42</v>
      </c>
      <c r="D34" s="67" t="s">
        <v>27</v>
      </c>
    </row>
    <row r="35" spans="1:4" ht="15.75" x14ac:dyDescent="0.25">
      <c r="A35" s="58"/>
      <c r="B35" s="58"/>
      <c r="C35" s="50"/>
      <c r="D35" s="58"/>
    </row>
    <row r="36" spans="1:4" ht="43.5" customHeight="1" x14ac:dyDescent="0.25">
      <c r="A36" s="49" t="s">
        <v>29</v>
      </c>
      <c r="B36" s="49" t="s">
        <v>71</v>
      </c>
      <c r="C36" s="70"/>
      <c r="D36" s="71"/>
    </row>
    <row r="37" spans="1:4" ht="221.25" customHeight="1" x14ac:dyDescent="0.25">
      <c r="A37" s="54">
        <v>5.01</v>
      </c>
      <c r="B37" s="72" t="s">
        <v>72</v>
      </c>
      <c r="C37" s="73">
        <f xml:space="preserve"> (11*4*0.2)</f>
        <v>8.8000000000000007</v>
      </c>
      <c r="D37" s="74" t="s">
        <v>27</v>
      </c>
    </row>
    <row r="38" spans="1:4" ht="221.25" customHeight="1" x14ac:dyDescent="0.25">
      <c r="A38" s="54">
        <f>A37+0.01</f>
        <v>5.0199999999999996</v>
      </c>
      <c r="B38" s="52" t="s">
        <v>73</v>
      </c>
      <c r="C38" s="75">
        <f>(11*4*0.25)</f>
        <v>11</v>
      </c>
      <c r="D38" s="74" t="s">
        <v>27</v>
      </c>
    </row>
    <row r="39" spans="1:4" ht="221.25" customHeight="1" x14ac:dyDescent="0.25">
      <c r="A39" s="54">
        <f>A38+0.01</f>
        <v>5.0299999999999994</v>
      </c>
      <c r="B39" s="52" t="s">
        <v>74</v>
      </c>
      <c r="C39" s="75">
        <f xml:space="preserve"> (11*2.5*0.4)*2</f>
        <v>22</v>
      </c>
      <c r="D39" s="74" t="s">
        <v>27</v>
      </c>
    </row>
    <row r="40" spans="1:4" ht="221.25" customHeight="1" x14ac:dyDescent="0.25">
      <c r="A40" s="54">
        <f>A39+0.01</f>
        <v>5.0399999999999991</v>
      </c>
      <c r="B40" s="52" t="s">
        <v>75</v>
      </c>
      <c r="C40" s="75">
        <f>(11*3*0.2)</f>
        <v>6.6000000000000005</v>
      </c>
      <c r="D40" s="74" t="s">
        <v>27</v>
      </c>
    </row>
    <row r="41" spans="1:4" ht="221.25" customHeight="1" x14ac:dyDescent="0.25">
      <c r="A41" s="54">
        <f t="shared" ref="A41:A42" si="2">A40+0.01</f>
        <v>5.0499999999999989</v>
      </c>
      <c r="B41" s="52" t="s">
        <v>76</v>
      </c>
      <c r="C41" s="75">
        <f>(2*2*0.4)*4</f>
        <v>6.4</v>
      </c>
      <c r="D41" s="74" t="s">
        <v>27</v>
      </c>
    </row>
    <row r="42" spans="1:4" ht="221.25" customHeight="1" x14ac:dyDescent="0.25">
      <c r="A42" s="54">
        <f t="shared" si="2"/>
        <v>5.0599999999999987</v>
      </c>
      <c r="B42" s="72" t="s">
        <v>77</v>
      </c>
      <c r="C42" s="73">
        <f>(3*0.15*0.2)*4</f>
        <v>0.36</v>
      </c>
      <c r="D42" s="74" t="s">
        <v>27</v>
      </c>
    </row>
    <row r="43" spans="1:4" ht="15.75" x14ac:dyDescent="0.25">
      <c r="A43" s="76"/>
      <c r="B43" s="77"/>
      <c r="C43" s="78"/>
      <c r="D43" s="77"/>
    </row>
    <row r="44" spans="1:4" ht="31.5" x14ac:dyDescent="0.25">
      <c r="A44" s="49" t="s">
        <v>94</v>
      </c>
      <c r="B44" s="49" t="s">
        <v>78</v>
      </c>
      <c r="C44" s="61"/>
      <c r="D44" s="67"/>
    </row>
    <row r="45" spans="1:4" ht="119.25" customHeight="1" x14ac:dyDescent="0.25">
      <c r="A45" s="79">
        <v>6.01</v>
      </c>
      <c r="B45" s="80" t="s">
        <v>79</v>
      </c>
      <c r="C45" s="61">
        <f>(50*1.5)*4</f>
        <v>300</v>
      </c>
      <c r="D45" s="67" t="s">
        <v>24</v>
      </c>
    </row>
    <row r="46" spans="1:4" ht="83.25" customHeight="1" x14ac:dyDescent="0.25">
      <c r="A46" s="79">
        <f>A45+0.01</f>
        <v>6.02</v>
      </c>
      <c r="B46" s="80" t="s">
        <v>80</v>
      </c>
      <c r="C46" s="61">
        <f>(100*1)</f>
        <v>100</v>
      </c>
      <c r="D46" s="58" t="s">
        <v>24</v>
      </c>
    </row>
    <row r="47" spans="1:4" ht="83.25" customHeight="1" x14ac:dyDescent="0.25">
      <c r="A47" s="79">
        <f t="shared" ref="A47:A48" si="3">A46+0.01</f>
        <v>6.0299999999999994</v>
      </c>
      <c r="B47" s="80" t="s">
        <v>81</v>
      </c>
      <c r="C47" s="61">
        <f>(65*1.5)*4</f>
        <v>390</v>
      </c>
      <c r="D47" s="67" t="s">
        <v>24</v>
      </c>
    </row>
    <row r="48" spans="1:4" ht="83.25" customHeight="1" x14ac:dyDescent="0.25">
      <c r="A48" s="79">
        <f t="shared" si="3"/>
        <v>6.0399999999999991</v>
      </c>
      <c r="B48" s="80" t="s">
        <v>82</v>
      </c>
      <c r="C48" s="61">
        <f>200*2</f>
        <v>400</v>
      </c>
      <c r="D48" s="67" t="s">
        <v>25</v>
      </c>
    </row>
    <row r="49" spans="1:4" ht="15.75" x14ac:dyDescent="0.25">
      <c r="A49" s="79"/>
      <c r="B49" s="81"/>
      <c r="C49" s="50"/>
      <c r="D49" s="58"/>
    </row>
    <row r="50" spans="1:4" ht="15.75" x14ac:dyDescent="0.25">
      <c r="A50" s="49" t="s">
        <v>31</v>
      </c>
      <c r="B50" s="49" t="s">
        <v>30</v>
      </c>
      <c r="C50" s="82"/>
      <c r="D50" s="82"/>
    </row>
    <row r="51" spans="1:4" ht="127.5" customHeight="1" x14ac:dyDescent="0.25">
      <c r="A51" s="6">
        <v>7.01</v>
      </c>
      <c r="B51" s="68" t="s">
        <v>83</v>
      </c>
      <c r="C51" s="83">
        <f>(169)*2</f>
        <v>338</v>
      </c>
      <c r="D51" s="84" t="s">
        <v>25</v>
      </c>
    </row>
    <row r="52" spans="1:4" ht="127.5" customHeight="1" x14ac:dyDescent="0.25">
      <c r="A52" s="6">
        <f>A51+0.01</f>
        <v>7.02</v>
      </c>
      <c r="B52" s="68" t="s">
        <v>84</v>
      </c>
      <c r="C52" s="83">
        <f>(169*1)*2</f>
        <v>338</v>
      </c>
      <c r="D52" s="84" t="s">
        <v>24</v>
      </c>
    </row>
    <row r="53" spans="1:4" ht="15.75" x14ac:dyDescent="0.25">
      <c r="A53" s="79"/>
      <c r="B53" s="81"/>
      <c r="C53" s="50"/>
      <c r="D53" s="58"/>
    </row>
    <row r="54" spans="1:4" ht="15.75" x14ac:dyDescent="0.25">
      <c r="A54" s="49" t="s">
        <v>32</v>
      </c>
      <c r="B54" s="49" t="s">
        <v>35</v>
      </c>
      <c r="C54" s="50"/>
      <c r="D54" s="58"/>
    </row>
    <row r="55" spans="1:4" ht="95.25" customHeight="1" x14ac:dyDescent="0.25">
      <c r="A55" s="79">
        <v>8.01</v>
      </c>
      <c r="B55" s="81" t="s">
        <v>85</v>
      </c>
      <c r="C55" s="9">
        <f>(6.1*2)</f>
        <v>12.2</v>
      </c>
      <c r="D55" s="10" t="s">
        <v>24</v>
      </c>
    </row>
    <row r="56" spans="1:4" ht="95.25" customHeight="1" x14ac:dyDescent="0.25">
      <c r="A56" s="79">
        <f t="shared" ref="A56:A57" si="4">A55+0.01</f>
        <v>8.02</v>
      </c>
      <c r="B56" s="81" t="s">
        <v>86</v>
      </c>
      <c r="C56" s="9">
        <f>(6.8*2)</f>
        <v>13.6</v>
      </c>
      <c r="D56" s="10" t="s">
        <v>24</v>
      </c>
    </row>
    <row r="57" spans="1:4" ht="95.25" customHeight="1" x14ac:dyDescent="0.25">
      <c r="A57" s="79">
        <f t="shared" si="4"/>
        <v>8.0299999999999994</v>
      </c>
      <c r="B57" s="81" t="s">
        <v>87</v>
      </c>
      <c r="C57" s="9">
        <f>(7.1*2)</f>
        <v>14.2</v>
      </c>
      <c r="D57" s="10" t="s">
        <v>24</v>
      </c>
    </row>
    <row r="58" spans="1:4" ht="15.75" x14ac:dyDescent="0.25">
      <c r="A58" s="79"/>
      <c r="B58" s="81"/>
      <c r="C58" s="50"/>
      <c r="D58" s="58"/>
    </row>
    <row r="59" spans="1:4" ht="15.75" x14ac:dyDescent="0.25">
      <c r="A59" s="49" t="s">
        <v>34</v>
      </c>
      <c r="B59" s="49" t="s">
        <v>88</v>
      </c>
      <c r="C59" s="61"/>
      <c r="D59" s="67"/>
    </row>
    <row r="60" spans="1:4" ht="77.25" customHeight="1" x14ac:dyDescent="0.25">
      <c r="A60" s="58">
        <v>9.01</v>
      </c>
      <c r="B60" s="7" t="s">
        <v>89</v>
      </c>
      <c r="C60" s="61">
        <v>2</v>
      </c>
      <c r="D60" s="67" t="s">
        <v>33</v>
      </c>
    </row>
    <row r="61" spans="1:4" ht="77.25" customHeight="1" x14ac:dyDescent="0.25">
      <c r="A61" s="58">
        <f>A60+0.01</f>
        <v>9.02</v>
      </c>
      <c r="B61" s="7" t="s">
        <v>90</v>
      </c>
      <c r="C61" s="61">
        <f>(3*1.25)*2</f>
        <v>7.5</v>
      </c>
      <c r="D61" s="67" t="s">
        <v>24</v>
      </c>
    </row>
    <row r="62" spans="1:4" ht="15.75" x14ac:dyDescent="0.25">
      <c r="A62" s="85"/>
      <c r="B62" s="85"/>
      <c r="C62" s="85"/>
      <c r="D62" s="85"/>
    </row>
    <row r="63" spans="1:4" ht="16.5" x14ac:dyDescent="0.25">
      <c r="A63" s="86" t="s">
        <v>93</v>
      </c>
      <c r="B63" s="86" t="s">
        <v>91</v>
      </c>
      <c r="C63" s="62"/>
      <c r="D63" s="63"/>
    </row>
    <row r="64" spans="1:4" ht="22.5" customHeight="1" x14ac:dyDescent="0.25">
      <c r="A64" s="76">
        <v>10.01</v>
      </c>
      <c r="B64" s="65" t="s">
        <v>92</v>
      </c>
      <c r="C64" s="61">
        <v>1</v>
      </c>
      <c r="D64" s="67" t="s">
        <v>33</v>
      </c>
    </row>
    <row r="65" spans="1:5" x14ac:dyDescent="0.25">
      <c r="A65" s="55"/>
      <c r="B65" s="55"/>
      <c r="C65" s="55"/>
      <c r="D65" s="55"/>
    </row>
    <row r="68" spans="1:5" ht="16.5" x14ac:dyDescent="0.3">
      <c r="A68" s="11" t="s">
        <v>36</v>
      </c>
      <c r="B68" s="12" t="s">
        <v>37</v>
      </c>
      <c r="C68" s="13"/>
      <c r="D68" s="14"/>
      <c r="E68" s="15"/>
    </row>
    <row r="69" spans="1:5" ht="16.5" x14ac:dyDescent="0.3">
      <c r="A69" s="16">
        <v>1</v>
      </c>
      <c r="B69" s="17" t="s">
        <v>38</v>
      </c>
      <c r="C69" s="18">
        <v>0.1</v>
      </c>
      <c r="D69" s="19">
        <v>10</v>
      </c>
      <c r="E69" s="20" t="s">
        <v>39</v>
      </c>
    </row>
    <row r="70" spans="1:5" ht="16.5" x14ac:dyDescent="0.3">
      <c r="A70" s="16">
        <f>A69+0.001</f>
        <v>1.0009999999999999</v>
      </c>
      <c r="B70" s="17" t="s">
        <v>40</v>
      </c>
      <c r="C70" s="18">
        <v>0.03</v>
      </c>
      <c r="D70" s="19">
        <v>3</v>
      </c>
      <c r="E70" s="20" t="s">
        <v>39</v>
      </c>
    </row>
    <row r="71" spans="1:5" ht="16.5" x14ac:dyDescent="0.3">
      <c r="A71" s="16">
        <f>A70+0.001</f>
        <v>1.0019999999999998</v>
      </c>
      <c r="B71" s="17" t="s">
        <v>41</v>
      </c>
      <c r="C71" s="18">
        <v>2.5000000000000001E-2</v>
      </c>
      <c r="D71" s="19">
        <v>2.5</v>
      </c>
      <c r="E71" s="20" t="s">
        <v>39</v>
      </c>
    </row>
    <row r="72" spans="1:5" ht="16.5" x14ac:dyDescent="0.3">
      <c r="A72" s="16">
        <f>A71+0.001</f>
        <v>1.0029999999999997</v>
      </c>
      <c r="B72" s="17" t="s">
        <v>42</v>
      </c>
      <c r="C72" s="18">
        <v>0.01</v>
      </c>
      <c r="D72" s="19">
        <v>1</v>
      </c>
      <c r="E72" s="20" t="s">
        <v>39</v>
      </c>
    </row>
    <row r="73" spans="1:5" ht="33" x14ac:dyDescent="0.3">
      <c r="A73" s="16">
        <f>A72+0.001</f>
        <v>1.0039999999999996</v>
      </c>
      <c r="B73" s="21" t="s">
        <v>43</v>
      </c>
      <c r="C73" s="18">
        <v>1E-3</v>
      </c>
      <c r="D73" s="19">
        <v>0.1</v>
      </c>
      <c r="E73" s="20" t="s">
        <v>39</v>
      </c>
    </row>
    <row r="74" spans="1:5" ht="49.5" x14ac:dyDescent="0.3">
      <c r="A74" s="16">
        <v>1.0049999999999999</v>
      </c>
      <c r="B74" s="21" t="s">
        <v>44</v>
      </c>
      <c r="C74" s="18">
        <f>+D74/100</f>
        <v>0.18</v>
      </c>
      <c r="D74" s="19">
        <v>18</v>
      </c>
      <c r="E74" s="22" t="s">
        <v>39</v>
      </c>
    </row>
  </sheetData>
  <mergeCells count="16">
    <mergeCell ref="B8:D8"/>
    <mergeCell ref="F8:G8"/>
    <mergeCell ref="B2:G2"/>
    <mergeCell ref="A3:G3"/>
    <mergeCell ref="B4:F4"/>
    <mergeCell ref="A5:G5"/>
    <mergeCell ref="A6:G6"/>
    <mergeCell ref="C14:D14"/>
    <mergeCell ref="E14:F14"/>
    <mergeCell ref="B9:D9"/>
    <mergeCell ref="F9:G9"/>
    <mergeCell ref="B10:D10"/>
    <mergeCell ref="F10:G10"/>
    <mergeCell ref="B11:D11"/>
    <mergeCell ref="C13:D13"/>
    <mergeCell ref="E13:F13"/>
  </mergeCells>
  <pageMargins left="0.7" right="0.7" top="0.75" bottom="0.75" header="0.3" footer="0.3"/>
  <pageSetup orientation="landscape" horizontalDpi="360" verticalDpi="360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SIN PRECIO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Betty Rojas</dc:creator>
  <cp:lastModifiedBy>Sheila Martinez</cp:lastModifiedBy>
  <cp:lastPrinted>2025-09-29T14:14:10Z</cp:lastPrinted>
  <dcterms:created xsi:type="dcterms:W3CDTF">2025-09-26T18:08:19Z</dcterms:created>
  <dcterms:modified xsi:type="dcterms:W3CDTF">2025-10-02T19:41:11Z</dcterms:modified>
</cp:coreProperties>
</file>