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eila Martinez.AMA-CC-PC01\Desktop\"/>
    </mc:Choice>
  </mc:AlternateContent>
  <bookViews>
    <workbookView xWindow="0" yWindow="0" windowWidth="28800" windowHeight="12300"/>
  </bookViews>
  <sheets>
    <sheet name="PRESUPUESTO SIN PREC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4" i="1" l="1"/>
  <c r="A90" i="1"/>
  <c r="A91" i="1" s="1"/>
  <c r="A92" i="1" s="1"/>
  <c r="A93" i="1" s="1"/>
  <c r="C82" i="1"/>
  <c r="A82" i="1"/>
  <c r="C75" i="1"/>
  <c r="C74" i="1"/>
  <c r="C73" i="1"/>
  <c r="A72" i="1"/>
  <c r="A73" i="1" s="1"/>
  <c r="A74" i="1" s="1"/>
  <c r="A75" i="1" s="1"/>
  <c r="C68" i="1"/>
  <c r="C67" i="1"/>
  <c r="A67" i="1"/>
  <c r="A68" i="1" s="1"/>
  <c r="C66" i="1"/>
  <c r="A66" i="1"/>
  <c r="C65" i="1"/>
  <c r="C62" i="1"/>
  <c r="C61" i="1"/>
  <c r="C60" i="1"/>
  <c r="C59" i="1"/>
  <c r="C58" i="1"/>
  <c r="C57" i="1"/>
  <c r="C56" i="1"/>
  <c r="A56" i="1"/>
  <c r="A57" i="1" s="1"/>
  <c r="A58" i="1" s="1"/>
  <c r="A59" i="1" s="1"/>
  <c r="A60" i="1" s="1"/>
  <c r="A61" i="1" s="1"/>
  <c r="A62" i="1" s="1"/>
  <c r="C55" i="1"/>
  <c r="C52" i="1"/>
  <c r="C51" i="1"/>
  <c r="C50" i="1"/>
  <c r="C49" i="1"/>
  <c r="C48" i="1"/>
  <c r="A48" i="1"/>
  <c r="A49" i="1" s="1"/>
  <c r="A50" i="1" s="1"/>
  <c r="A51" i="1" s="1"/>
  <c r="A52" i="1" s="1"/>
  <c r="C47" i="1"/>
  <c r="C44" i="1"/>
  <c r="C43" i="1"/>
  <c r="C42" i="1"/>
  <c r="C41" i="1"/>
  <c r="C40" i="1"/>
  <c r="C39" i="1"/>
  <c r="A39" i="1"/>
  <c r="A40" i="1" s="1"/>
  <c r="A41" i="1" s="1"/>
  <c r="A42" i="1" s="1"/>
  <c r="A43" i="1" s="1"/>
  <c r="A44" i="1" s="1"/>
  <c r="C38" i="1"/>
  <c r="C35" i="1"/>
  <c r="C34" i="1"/>
  <c r="C33" i="1"/>
  <c r="C32" i="1"/>
  <c r="A32" i="1"/>
  <c r="A33" i="1" s="1"/>
  <c r="A34" i="1" s="1"/>
  <c r="A35" i="1" s="1"/>
  <c r="C31" i="1"/>
  <c r="C28" i="1"/>
  <c r="C27" i="1"/>
  <c r="C26" i="1"/>
  <c r="C25" i="1"/>
  <c r="C24" i="1"/>
  <c r="A23" i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<sst xmlns="http://schemas.openxmlformats.org/spreadsheetml/2006/main" count="165" uniqueCount="116">
  <si>
    <t xml:space="preserve">       Ayuntamiento Municipal de los Alcarrizos  (AMA)</t>
  </si>
  <si>
    <t xml:space="preserve">                        Productivo, Participativo y Solidario</t>
  </si>
  <si>
    <t>Dirección de Planeamiento Urbano e infraestructura Municipal</t>
  </si>
  <si>
    <t>Departamento de Análisis, Costos y Presupuestos</t>
  </si>
  <si>
    <t>Proyecto:</t>
  </si>
  <si>
    <t>Construcción de puente tipo cajón y colocación de tubería ric lob en la C/Caridad entre la C/15 y la C/13 al lado del colmado Stephanie. En el Sector Sávica, En la Región Sur I.</t>
  </si>
  <si>
    <t>Código:</t>
  </si>
  <si>
    <t>Región:</t>
  </si>
  <si>
    <t>Sur I</t>
  </si>
  <si>
    <t>DISEÑADO POR:</t>
  </si>
  <si>
    <t xml:space="preserve"> D. P.U.I.M</t>
  </si>
  <si>
    <t>Área Esq.:</t>
  </si>
  <si>
    <t>En la C/Caridad entre la C/15 y la C/13 al lado del colmado Stephanie.</t>
  </si>
  <si>
    <t>Estatus :</t>
  </si>
  <si>
    <t>Definitivo</t>
  </si>
  <si>
    <t>Fecha:</t>
  </si>
  <si>
    <t>Perímetro</t>
  </si>
  <si>
    <t>ml</t>
  </si>
  <si>
    <t>Desde</t>
  </si>
  <si>
    <t>Long.</t>
  </si>
  <si>
    <t>N/D</t>
  </si>
  <si>
    <t>Ancho</t>
  </si>
  <si>
    <t>Hasta</t>
  </si>
  <si>
    <t xml:space="preserve">        </t>
  </si>
  <si>
    <t>Coordenada Norte</t>
  </si>
  <si>
    <t>2049391.72 m N</t>
  </si>
  <si>
    <t>Coordenada Este</t>
  </si>
  <si>
    <t>390088.89 m E</t>
  </si>
  <si>
    <t>N°</t>
  </si>
  <si>
    <t>PARTIDAS</t>
  </si>
  <si>
    <t>CANTIDAD</t>
  </si>
  <si>
    <t>U</t>
  </si>
  <si>
    <t>I</t>
  </si>
  <si>
    <t>TRABAJOS PRELIMINARES</t>
  </si>
  <si>
    <t>Valla informativa de la obra. 9x5 pie (El cuerpo) colocado a una altura  de  7 pie en adelante.</t>
  </si>
  <si>
    <t>UD</t>
  </si>
  <si>
    <t>II</t>
  </si>
  <si>
    <t xml:space="preserve">MOVIMIENTO DE TIERRA </t>
  </si>
  <si>
    <t>Excavación de material inservible con retro excavadora a lo largo de la cañada para construcción de puente tipo cajón en la C/Caridad entre la C/15 y la C/13 al lado del colmado Stephanie(62*3*1.50)</t>
  </si>
  <si>
    <t>HR</t>
  </si>
  <si>
    <t>Excavación para tuberías( ric loc) 'Alcantarilla' con Retroexcavadora en la C/Peatón 13 desde la C/15 hasta la casa de Erasmo(94.6*3*1.50)</t>
  </si>
  <si>
    <t>Demolición de acera en la C/Caridad entre la C/15 y C/6.(200*1)*2</t>
  </si>
  <si>
    <t>M2</t>
  </si>
  <si>
    <t>Demolición de contén en la C/Caridad entre la C/15 y C/6..(200)*2</t>
  </si>
  <si>
    <t>ML</t>
  </si>
  <si>
    <t>Demolición de acera en la C/Peatón 13 desde la C/15 hasta la casa de Erasmo(94.6*1)*2</t>
  </si>
  <si>
    <t>Demolición de contén en la C/Peatón 13 desde la C/15 hasta la casa de Erasmo(94.6)*2</t>
  </si>
  <si>
    <t>Demolición de badén existente transversal en la C/Caridad esquina C/21 frente colmado Frank.(8.4*2)</t>
  </si>
  <si>
    <t>III</t>
  </si>
  <si>
    <t>BOTE DE MATERIAL INSERVIBLE PRODUCTO DEL CORTE DE TERRENO</t>
  </si>
  <si>
    <t>Carga y Bote de Material inservible en la C/Caridad entre la C/15 y la C/13 al lado del colmado Stephanie(62*3*1.50)</t>
  </si>
  <si>
    <t>M3</t>
  </si>
  <si>
    <t>Carga y Bote de Material inservible en la C/Peatón 13 desde la C/15 hasta la casa de Erasmo(94.6*3*1.50)</t>
  </si>
  <si>
    <t>Carga y Bote de Material inservible en la C/Caridad entre la C/15 y C/6..(200*1*0.10)*2+(200*.45*0.10)*2</t>
  </si>
  <si>
    <t>Carga y Bote de Material inservible en la C/Peatón 13 desde la C/15 hasta la casa de Erasmo(94.6*1*0.10)*2+(94.6*0.45*0.10)*2</t>
  </si>
  <si>
    <t>Carga y Bote de Material inservible en la C/Caridad esquina C/21 frente colmado Frank.(8.4*2*0.10)</t>
  </si>
  <si>
    <t>IV</t>
  </si>
  <si>
    <t>RELLENO ,NIVELACION  Y COMPACTACION</t>
  </si>
  <si>
    <t>Relleno en piedra  reposición de material caliza para el puente tipo cajón  en la C/Caridad entre la C/15 y la C/13 al lado del colmado Stephanie(62*3*1.50)</t>
  </si>
  <si>
    <t>Relleno en piedra  reposición de material caliza para la colocación de la tubería rib loc en el C/Peatón 13 desde la C/15 hasta la casa de Erasmo(94.6*3*1.50)</t>
  </si>
  <si>
    <t>Relleno de material de granzote para la terminación de la tubería de rib loc  en el C/Peatón 13 desde la C/15 hasta la casa de Erasmo (62*5*0.80)</t>
  </si>
  <si>
    <t>Relleno para  acera en la C/Caridad entre la C/15 y C/6.(50*1*0.10)*2</t>
  </si>
  <si>
    <t>Telford para  contén en la C/Caridad entre la C/15 y C/6..(50*0.45*0.10)*2</t>
  </si>
  <si>
    <t>Relleno para  acera  en la C/Peatón 13 desde la C/15 hasta la casa de Erasmo(50*1*0.10)*2</t>
  </si>
  <si>
    <t>Telford para  contén e en la C/Peatón 13 desde la C/15 hasta la casa de Erasmo(50*0.45*0.10)*2</t>
  </si>
  <si>
    <t>V</t>
  </si>
  <si>
    <t>CONSTRUCCION DE TIPO CAJON</t>
  </si>
  <si>
    <t>Hormigón Ciclópeo con Arena lavada para el curado del Terreno en Área de puente tipo cajón  en la C/Caridad entre la C/15 y la C/13 al lado del colmado Stephanie.(12*4*0.20)</t>
  </si>
  <si>
    <t>Construcción de platea doblemente armada de espesor 0.25m con Ø1/2 @0.28m en la dirección corta y Ø1/2 @0.28m en dirección larga primera camada, y Ø1/2@0.28m ambas direcciones segunda camada (12*4*0.25) (Hormigón industrial  210.00 kg/cm2+bomba)en la C/Caridad entre la C/15 y la C/13 al lado del colmado Stephanie.</t>
  </si>
  <si>
    <t>Construcción  muros doblemente armado con Ø3/4" @0.30m en la dirección vertical  y Ø1/2@0.18m en la dirección horizontal  con un espesor de 0.40m, (10*3*0.40)*2 (Dos Muros)  (Hormigón industrial  210.00 kg/cm2+bomba en la C/Caridad entre la C/15 y la C/13 al lado del colmado Stephanie</t>
  </si>
  <si>
    <t>Construcción de losa doblemente armada de espesor 0.25m con Ø3/4 @0.21m en la dirección corta y Ø1/2 @0.26m en dirección larga primera camada, y Ø1/2@0.25m ambas direcciones segunda camada(10*3*0.20) (Hormigón  industrial210.00 kg/cm2)en la C/Caridad entre la C/15 y la C/13 al lado del colmado Stephanie.</t>
  </si>
  <si>
    <t>Construcción de muros aletones para puente tipo cajón doblemente armado con Ø3/8" @0.20m en la dirección vertical  y Ø3/8@0.20m en la dirección horizontal  con un espesor de 0.40m(2*2*0.40)*4 (4 muros) (Hormigón 210.00 kg/cm2)en la C/Caridad entre la C/15 y la C/13 al lado del colmado Stephanie</t>
  </si>
  <si>
    <t>Construcción de viga guardarueda  de espesor 0.15m con Ø3/8"y Ø1/2"@0.15m en la primera camada,  Ø3/8"@0.15m  y de Ø1/2" @ 0.15m segunda camada (3*0.15*0.20)*4(Hormigón  industrial210.00 kg/cm2)en la C/Caridad entre la C/15 y la C/13 al lado del colmado Stephanie.</t>
  </si>
  <si>
    <t>VII</t>
  </si>
  <si>
    <t>CONSTRUCCION DE MURO ENCACHE</t>
  </si>
  <si>
    <t>Construcción de muro de encache(aguas abajo) .25 metros lineales*1.50 altura sobre nivel de piso.(25*1.50) *2 en la C/Caridad entre la C/15 y la C/13 al lado del colmado Stephanie.</t>
  </si>
  <si>
    <t>Construcción de muro de encache 25 metros lineales*1.50 altura sobre nivel de piso.(25*1.50)en el C/Peatón 13 desde la C/15 hasta la casa de Erasmo.</t>
  </si>
  <si>
    <t>Construcción de piso de encache en la C/Caridad entre la C/15 y la C/13 al lado del colmado Stephanie (50*1)</t>
  </si>
  <si>
    <t>Construcción de piso de encache en el peatón 13 desde la casa de de Erasmo la caridad agua arriba (25*1)</t>
  </si>
  <si>
    <t>Pañete de muro de encache en la C/Caridad entre la C/15 y la C/13 al lado del colmado Stephanie(50*1.50)</t>
  </si>
  <si>
    <t>Pañete de muro de encache en la C/Peatón 13 desde la C/15 hasta la casa derramos (33*1.50)</t>
  </si>
  <si>
    <t>Construcción de Zabaleta 50 ml en la C/Caridad entre la C/15 y la C/13 al lado del colmado Stephanie.</t>
  </si>
  <si>
    <t>Construcción de Zabaleta 33 ml en la C/Peatón 13 desde la C/15 hasta la casa de Erasmo.</t>
  </si>
  <si>
    <t>VIII</t>
  </si>
  <si>
    <t>HORMIGON SIMPLE</t>
  </si>
  <si>
    <t>Construcción de contén con hormigón industrial 180 kg/Cm2 en la C/Caridad entre la C/15 y C/6..(50)*2</t>
  </si>
  <si>
    <t xml:space="preserve">Construcción de acera con  hormigón industrial 180 kg/cm2,en la C/Caridad entre la C/15 y C/6.(50*1)*2 </t>
  </si>
  <si>
    <t>Construcción de contén con hormigón industrial 180 kg/Cm2   en la C/Peatón 13 desde la C/15 hasta la casa de Erasmo(50)*2</t>
  </si>
  <si>
    <t xml:space="preserve">Construcción de acera con  hormigón industrial 180 kg/cm2, en la C/Peatón 13 desde la C/15 hasta la casa de Erasmo(50*1)*2 </t>
  </si>
  <si>
    <t>IX</t>
  </si>
  <si>
    <t>HORMIGON ARMADO</t>
  </si>
  <si>
    <t>Construcción de imbornal en la C/15 con respaldo C/13</t>
  </si>
  <si>
    <t>Construcción de imbornal en la  C/13</t>
  </si>
  <si>
    <t>Construcción de badén transversal en la C/Caridad esquina C/21 frente colmado Frank.(8.4*2)</t>
  </si>
  <si>
    <t>Construcción de badén transversal  en la C/Caridad próximo a la C/21 frente la iglesia.(6.1*2)</t>
  </si>
  <si>
    <t>Losas (tapa y tapa) HA e=0.12m 3/8" @ 0.25m AD (33*1.50*0.12) sobre el encache en el peatón 13</t>
  </si>
  <si>
    <t>X</t>
  </si>
  <si>
    <t xml:space="preserve"> SUMINISTRO Y COLOCACION  DE TUBERIA RIB LOC A.D.W 7-3 30PULG ,I.D.</t>
  </si>
  <si>
    <t>Suministro y colocación de tubería de RIB LOC A.D.W 7-3 30PULG ,I.D.(750 mm)(30)</t>
  </si>
  <si>
    <t>XI</t>
  </si>
  <si>
    <t>MISCELANEA</t>
  </si>
  <si>
    <t>Baranda de puente en la C/Caridad entre la C/15 y la C/13 al lado del colmado Stephanie(3*1.25)*2</t>
  </si>
  <si>
    <t>Pintura de baranda de puente en la C/Caridad entre la C/15 y la C/13 al lado del colmado Stephanie(3*1.25)*2</t>
  </si>
  <si>
    <t>XII</t>
  </si>
  <si>
    <t>LIMPIEZA FINAL</t>
  </si>
  <si>
    <t>Limpieza Final.</t>
  </si>
  <si>
    <t>B</t>
  </si>
  <si>
    <t>GASTOS INDIRECTOS:</t>
  </si>
  <si>
    <t>DIRECCIÓN TÉCNICA Y RESP. CIVIL.</t>
  </si>
  <si>
    <t>%</t>
  </si>
  <si>
    <t>GASTOS ADMINISTRATIVOS.</t>
  </si>
  <si>
    <t>SEGUROS Y FIANZAS.</t>
  </si>
  <si>
    <t>LIQUIDACIÓN Y PRESTS .
 LABORALES. Ley 686</t>
  </si>
  <si>
    <t>CODIA 1X1000  Ley 6160 de 1963 para el estado y sus dependencias</t>
  </si>
  <si>
    <r>
      <t xml:space="preserve">ITBIS (Sobre el 10% </t>
    </r>
    <r>
      <rPr>
        <b/>
        <i/>
        <sz val="12"/>
        <rFont val="Arial"/>
        <family val="2"/>
      </rPr>
      <t>Normas 07-2007, Articulo 4-Parrafo I)</t>
    </r>
  </si>
  <si>
    <t>AMA-IM0925-P42M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</si>
</sst>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_(* #,##0.00_);_(* \(#,##0.00\);_(* &quot;-&quot;??_);_(@_)"/>
    <numFmt numFmtId="166" formatCode="#,##0.000"/>
    <numFmt numFmtId="167" formatCode="[$-1C0A]dddd\,\ dd&quot; de &quot;mmmm&quot; de &quot;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3"/>
      <color theme="1"/>
      <name val="Arial"/>
      <family val="2"/>
    </font>
    <font>
      <b/>
      <sz val="12"/>
      <name val="Arial"/>
      <family val="2"/>
    </font>
    <font>
      <b/>
      <i/>
      <sz val="12"/>
      <name val="Times New Roman"/>
      <family val="1"/>
    </font>
    <font>
      <b/>
      <i/>
      <sz val="12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3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thick">
        <color indexed="64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ck">
        <color indexed="64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ck">
        <color indexed="64"/>
      </right>
      <top style="thin">
        <color indexed="63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</cellStyleXfs>
  <cellXfs count="119">
    <xf numFmtId="0" fontId="0" fillId="0" borderId="0" xfId="0"/>
    <xf numFmtId="0" fontId="0" fillId="0" borderId="0" xfId="0" applyAlignment="1">
      <alignment horizontal="right"/>
    </xf>
    <xf numFmtId="166" fontId="2" fillId="0" borderId="0" xfId="0" applyNumberFormat="1" applyFont="1" applyAlignment="1">
      <alignment horizontal="center"/>
    </xf>
    <xf numFmtId="165" fontId="3" fillId="0" borderId="0" xfId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Continuous" wrapText="1"/>
    </xf>
    <xf numFmtId="4" fontId="5" fillId="0" borderId="0" xfId="1" applyNumberFormat="1" applyFont="1" applyFill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0" xfId="1" applyNumberFormat="1" applyFont="1" applyFill="1" applyAlignment="1">
      <alignment horizontal="right"/>
    </xf>
    <xf numFmtId="165" fontId="5" fillId="0" borderId="0" xfId="1" applyFont="1" applyFill="1" applyAlignment="1">
      <alignment horizontal="center"/>
    </xf>
    <xf numFmtId="0" fontId="3" fillId="0" borderId="1" xfId="4" applyFont="1" applyBorder="1" applyAlignment="1">
      <alignment horizontal="center" vertical="center" wrapText="1"/>
    </xf>
    <xf numFmtId="4" fontId="3" fillId="0" borderId="5" xfId="4" applyNumberFormat="1" applyFont="1" applyBorder="1" applyAlignment="1">
      <alignment horizontal="center" vertical="center" wrapText="1"/>
    </xf>
    <xf numFmtId="0" fontId="3" fillId="0" borderId="8" xfId="4" applyFont="1" applyBorder="1" applyAlignment="1">
      <alignment horizontal="center" vertical="center" wrapText="1"/>
    </xf>
    <xf numFmtId="4" fontId="3" fillId="0" borderId="10" xfId="4" applyNumberFormat="1" applyFont="1" applyBorder="1" applyAlignment="1">
      <alignment horizontal="center" wrapText="1"/>
    </xf>
    <xf numFmtId="0" fontId="3" fillId="0" borderId="15" xfId="4" applyFont="1" applyBorder="1" applyAlignment="1">
      <alignment horizontal="center" vertical="center" wrapText="1"/>
    </xf>
    <xf numFmtId="4" fontId="3" fillId="0" borderId="19" xfId="4" applyNumberFormat="1" applyFont="1" applyBorder="1" applyAlignment="1">
      <alignment horizontal="center" wrapText="1"/>
    </xf>
    <xf numFmtId="4" fontId="3" fillId="0" borderId="20" xfId="4" applyNumberFormat="1" applyFont="1" applyBorder="1" applyAlignment="1">
      <alignment horizontal="right" wrapText="1"/>
    </xf>
    <xf numFmtId="0" fontId="3" fillId="0" borderId="21" xfId="4" applyFont="1" applyBorder="1" applyAlignment="1">
      <alignment horizontal="center" wrapText="1"/>
    </xf>
    <xf numFmtId="0" fontId="3" fillId="0" borderId="22" xfId="4" applyFont="1" applyBorder="1" applyAlignment="1">
      <alignment horizontal="center" vertical="center" wrapText="1"/>
    </xf>
    <xf numFmtId="15" fontId="2" fillId="0" borderId="0" xfId="4" applyNumberFormat="1" applyFont="1" applyAlignment="1">
      <alignment horizontal="center" wrapText="1"/>
    </xf>
    <xf numFmtId="4" fontId="3" fillId="0" borderId="0" xfId="4" applyNumberFormat="1" applyFont="1" applyAlignment="1">
      <alignment horizontal="center" wrapText="1"/>
    </xf>
    <xf numFmtId="4" fontId="3" fillId="0" borderId="0" xfId="4" applyNumberFormat="1" applyFont="1" applyAlignment="1">
      <alignment horizontal="right" wrapText="1"/>
    </xf>
    <xf numFmtId="0" fontId="3" fillId="0" borderId="23" xfId="4" applyFont="1" applyBorder="1" applyAlignment="1">
      <alignment horizontal="center" wrapText="1"/>
    </xf>
    <xf numFmtId="0" fontId="3" fillId="0" borderId="24" xfId="4" applyFont="1" applyBorder="1" applyAlignment="1">
      <alignment horizontal="center" vertical="center" wrapText="1"/>
    </xf>
    <xf numFmtId="4" fontId="2" fillId="0" borderId="17" xfId="4" applyNumberFormat="1" applyFont="1" applyBorder="1" applyAlignment="1">
      <alignment horizontal="center" wrapText="1"/>
    </xf>
    <xf numFmtId="0" fontId="3" fillId="0" borderId="25" xfId="4" applyFont="1" applyBorder="1" applyAlignment="1">
      <alignment horizontal="center" wrapText="1"/>
    </xf>
    <xf numFmtId="166" fontId="4" fillId="3" borderId="26" xfId="0" applyNumberFormat="1" applyFont="1" applyFill="1" applyBorder="1" applyAlignment="1">
      <alignment horizontal="center"/>
    </xf>
    <xf numFmtId="4" fontId="4" fillId="3" borderId="27" xfId="1" applyNumberFormat="1" applyFont="1" applyFill="1" applyBorder="1" applyAlignment="1">
      <alignment horizontal="center"/>
    </xf>
    <xf numFmtId="4" fontId="4" fillId="3" borderId="27" xfId="0" applyNumberFormat="1" applyFont="1" applyFill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7" fillId="4" borderId="27" xfId="5" applyFont="1" applyFill="1" applyBorder="1" applyAlignment="1">
      <alignment horizontal="center" wrapText="1"/>
    </xf>
    <xf numFmtId="4" fontId="8" fillId="0" borderId="27" xfId="5" applyNumberFormat="1" applyFont="1" applyBorder="1" applyAlignment="1">
      <alignment horizontal="center" wrapText="1"/>
    </xf>
    <xf numFmtId="2" fontId="8" fillId="0" borderId="27" xfId="0" applyNumberFormat="1" applyFont="1" applyBorder="1" applyAlignment="1">
      <alignment horizontal="center"/>
    </xf>
    <xf numFmtId="0" fontId="8" fillId="0" borderId="27" xfId="5" applyFont="1" applyFill="1" applyBorder="1" applyAlignment="1">
      <alignment horizontal="left" wrapText="1"/>
    </xf>
    <xf numFmtId="4" fontId="8" fillId="0" borderId="27" xfId="0" applyNumberFormat="1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7" fillId="4" borderId="27" xfId="5" applyFont="1" applyFill="1" applyBorder="1" applyAlignment="1">
      <alignment horizontal="center" vertical="center" wrapText="1"/>
    </xf>
    <xf numFmtId="4" fontId="2" fillId="0" borderId="27" xfId="5" applyNumberFormat="1" applyFont="1" applyBorder="1" applyAlignment="1">
      <alignment horizontal="center" wrapText="1"/>
    </xf>
    <xf numFmtId="0" fontId="2" fillId="0" borderId="27" xfId="5" applyFont="1" applyBorder="1" applyAlignment="1">
      <alignment horizontal="center" wrapText="1"/>
    </xf>
    <xf numFmtId="0" fontId="8" fillId="0" borderId="27" xfId="5" applyFont="1" applyBorder="1" applyAlignment="1">
      <alignment horizontal="center" wrapText="1"/>
    </xf>
    <xf numFmtId="0" fontId="8" fillId="0" borderId="27" xfId="5" applyFont="1" applyBorder="1" applyAlignment="1">
      <alignment wrapText="1"/>
    </xf>
    <xf numFmtId="0" fontId="8" fillId="0" borderId="27" xfId="5" applyFont="1" applyBorder="1" applyAlignment="1">
      <alignment horizontal="center" vertical="center" wrapText="1"/>
    </xf>
    <xf numFmtId="0" fontId="8" fillId="0" borderId="27" xfId="5" applyFont="1" applyBorder="1" applyAlignment="1">
      <alignment vertical="center" wrapText="1"/>
    </xf>
    <xf numFmtId="0" fontId="8" fillId="5" borderId="27" xfId="5" applyFont="1" applyFill="1" applyBorder="1" applyAlignment="1">
      <alignment horizontal="left" wrapText="1"/>
    </xf>
    <xf numFmtId="0" fontId="8" fillId="5" borderId="27" xfId="5" applyFont="1" applyFill="1" applyBorder="1" applyAlignment="1">
      <alignment horizontal="center" wrapText="1"/>
    </xf>
    <xf numFmtId="4" fontId="9" fillId="0" borderId="27" xfId="5" applyNumberFormat="1" applyFont="1" applyBorder="1" applyAlignment="1">
      <alignment horizontal="center" wrapText="1"/>
    </xf>
    <xf numFmtId="0" fontId="8" fillId="5" borderId="27" xfId="5" applyFont="1" applyFill="1" applyBorder="1" applyAlignment="1">
      <alignment horizontal="center" vertical="center" wrapText="1"/>
    </xf>
    <xf numFmtId="0" fontId="8" fillId="5" borderId="27" xfId="5" applyFont="1" applyFill="1" applyBorder="1" applyAlignment="1">
      <alignment horizontal="left" vertical="center" wrapText="1"/>
    </xf>
    <xf numFmtId="4" fontId="10" fillId="0" borderId="27" xfId="5" applyNumberFormat="1" applyFont="1" applyBorder="1" applyAlignment="1">
      <alignment horizontal="center" wrapText="1"/>
    </xf>
    <xf numFmtId="0" fontId="10" fillId="0" borderId="27" xfId="5" applyFont="1" applyBorder="1" applyAlignment="1">
      <alignment horizontal="center" wrapText="1"/>
    </xf>
    <xf numFmtId="0" fontId="8" fillId="0" borderId="27" xfId="0" applyFont="1" applyBorder="1" applyAlignment="1">
      <alignment horizontal="center" wrapText="1"/>
    </xf>
    <xf numFmtId="0" fontId="9" fillId="0" borderId="27" xfId="5" applyFont="1" applyBorder="1" applyAlignment="1">
      <alignment horizontal="left" wrapText="1"/>
    </xf>
    <xf numFmtId="4" fontId="10" fillId="5" borderId="27" xfId="5" applyNumberFormat="1" applyFont="1" applyFill="1" applyBorder="1" applyAlignment="1">
      <alignment horizontal="center" wrapText="1"/>
    </xf>
    <xf numFmtId="0" fontId="9" fillId="0" borderId="27" xfId="5" applyFont="1" applyBorder="1" applyAlignment="1">
      <alignment horizontal="center" wrapText="1"/>
    </xf>
    <xf numFmtId="0" fontId="8" fillId="0" borderId="27" xfId="0" applyFont="1" applyFill="1" applyBorder="1" applyAlignment="1">
      <alignment horizontal="left" vertical="center" wrapText="1"/>
    </xf>
    <xf numFmtId="4" fontId="9" fillId="0" borderId="27" xfId="1" applyNumberFormat="1" applyFont="1" applyFill="1" applyBorder="1" applyAlignment="1">
      <alignment horizontal="center"/>
    </xf>
    <xf numFmtId="4" fontId="9" fillId="5" borderId="27" xfId="1" applyNumberFormat="1" applyFont="1" applyFill="1" applyBorder="1" applyAlignment="1">
      <alignment horizontal="center"/>
    </xf>
    <xf numFmtId="166" fontId="10" fillId="0" borderId="27" xfId="0" applyNumberFormat="1" applyFont="1" applyBorder="1"/>
    <xf numFmtId="0" fontId="10" fillId="0" borderId="27" xfId="0" applyFont="1" applyBorder="1"/>
    <xf numFmtId="0" fontId="9" fillId="0" borderId="27" xfId="5" applyFont="1" applyFill="1" applyBorder="1" applyAlignment="1">
      <alignment horizontal="left" wrapText="1"/>
    </xf>
    <xf numFmtId="4" fontId="9" fillId="0" borderId="27" xfId="5" applyNumberFormat="1" applyFont="1" applyFill="1" applyBorder="1" applyAlignment="1">
      <alignment horizontal="center" wrapText="1"/>
    </xf>
    <xf numFmtId="0" fontId="9" fillId="0" borderId="27" xfId="5" applyFont="1" applyFill="1" applyBorder="1" applyAlignment="1">
      <alignment horizontal="center" wrapText="1"/>
    </xf>
    <xf numFmtId="4" fontId="8" fillId="0" borderId="27" xfId="5" applyNumberFormat="1" applyFont="1" applyFill="1" applyBorder="1" applyAlignment="1">
      <alignment horizontal="center" wrapText="1"/>
    </xf>
    <xf numFmtId="0" fontId="8" fillId="0" borderId="27" xfId="5" applyFont="1" applyFill="1" applyBorder="1" applyAlignment="1">
      <alignment horizontal="left" vertical="center" wrapText="1"/>
    </xf>
    <xf numFmtId="0" fontId="9" fillId="0" borderId="27" xfId="5" applyFont="1" applyFill="1" applyBorder="1" applyAlignment="1">
      <alignment horizontal="left" vertical="center" wrapText="1"/>
    </xf>
    <xf numFmtId="0" fontId="9" fillId="0" borderId="27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166" fontId="3" fillId="0" borderId="27" xfId="0" applyNumberFormat="1" applyFont="1" applyBorder="1" applyAlignment="1">
      <alignment horizontal="center"/>
    </xf>
    <xf numFmtId="2" fontId="9" fillId="0" borderId="27" xfId="5" applyNumberFormat="1" applyFont="1" applyBorder="1" applyAlignment="1">
      <alignment horizontal="center" wrapText="1"/>
    </xf>
    <xf numFmtId="0" fontId="9" fillId="0" borderId="27" xfId="5" applyFont="1" applyBorder="1" applyAlignment="1">
      <alignment wrapText="1"/>
    </xf>
    <xf numFmtId="2" fontId="9" fillId="0" borderId="27" xfId="5" applyNumberFormat="1" applyFont="1" applyBorder="1" applyAlignment="1">
      <alignment horizontal="center" vertical="center" wrapText="1"/>
    </xf>
    <xf numFmtId="0" fontId="8" fillId="0" borderId="27" xfId="5" applyFont="1" applyBorder="1" applyAlignment="1">
      <alignment horizontal="left" wrapText="1"/>
    </xf>
    <xf numFmtId="0" fontId="11" fillId="5" borderId="27" xfId="0" applyFont="1" applyFill="1" applyBorder="1" applyAlignment="1">
      <alignment horizontal="center" vertical="center" wrapText="1"/>
    </xf>
    <xf numFmtId="4" fontId="8" fillId="5" borderId="27" xfId="0" applyNumberFormat="1" applyFont="1" applyFill="1" applyBorder="1" applyAlignment="1">
      <alignment horizontal="center"/>
    </xf>
    <xf numFmtId="4" fontId="8" fillId="0" borderId="27" xfId="1" applyNumberFormat="1" applyFont="1" applyFill="1" applyBorder="1" applyAlignment="1">
      <alignment horizontal="center"/>
    </xf>
    <xf numFmtId="4" fontId="8" fillId="0" borderId="27" xfId="0" applyNumberFormat="1" applyFont="1" applyFill="1" applyBorder="1" applyAlignment="1">
      <alignment horizontal="center"/>
    </xf>
    <xf numFmtId="4" fontId="9" fillId="5" borderId="27" xfId="5" applyNumberFormat="1" applyFont="1" applyFill="1" applyBorder="1" applyAlignment="1">
      <alignment horizontal="center" wrapText="1"/>
    </xf>
    <xf numFmtId="0" fontId="9" fillId="5" borderId="27" xfId="5" applyFont="1" applyFill="1" applyBorder="1" applyAlignment="1">
      <alignment horizontal="center" wrapText="1"/>
    </xf>
    <xf numFmtId="0" fontId="8" fillId="5" borderId="27" xfId="0" applyFont="1" applyFill="1" applyBorder="1"/>
    <xf numFmtId="0" fontId="2" fillId="4" borderId="27" xfId="5" applyFont="1" applyFill="1" applyBorder="1" applyAlignment="1">
      <alignment horizontal="center" vertical="center" wrapText="1"/>
    </xf>
    <xf numFmtId="0" fontId="2" fillId="4" borderId="27" xfId="5" applyFont="1" applyFill="1" applyBorder="1" applyAlignment="1">
      <alignment horizontal="center" wrapText="1"/>
    </xf>
    <xf numFmtId="166" fontId="12" fillId="0" borderId="0" xfId="0" applyNumberFormat="1" applyFont="1" applyAlignment="1">
      <alignment horizontal="center"/>
    </xf>
    <xf numFmtId="4" fontId="13" fillId="0" borderId="0" xfId="0" applyNumberFormat="1" applyFont="1"/>
    <xf numFmtId="4" fontId="9" fillId="0" borderId="0" xfId="1" applyNumberFormat="1" applyFont="1" applyFill="1" applyBorder="1" applyAlignment="1"/>
    <xf numFmtId="166" fontId="14" fillId="0" borderId="0" xfId="0" applyNumberFormat="1" applyFont="1"/>
    <xf numFmtId="4" fontId="14" fillId="0" borderId="0" xfId="1" applyNumberFormat="1" applyFont="1" applyFill="1" applyBorder="1" applyAlignment="1">
      <alignment horizontal="center"/>
    </xf>
    <xf numFmtId="166" fontId="15" fillId="0" borderId="0" xfId="0" applyNumberFormat="1" applyFont="1" applyAlignment="1">
      <alignment horizontal="center"/>
    </xf>
    <xf numFmtId="165" fontId="16" fillId="0" borderId="0" xfId="1" applyFont="1" applyFill="1" applyBorder="1" applyAlignment="1"/>
    <xf numFmtId="4" fontId="16" fillId="0" borderId="0" xfId="3" applyNumberFormat="1" applyFont="1" applyFill="1" applyBorder="1" applyAlignment="1"/>
    <xf numFmtId="166" fontId="15" fillId="0" borderId="0" xfId="0" applyNumberFormat="1" applyFont="1"/>
    <xf numFmtId="4" fontId="15" fillId="0" borderId="0" xfId="1" applyNumberFormat="1" applyFont="1" applyFill="1" applyBorder="1" applyAlignment="1">
      <alignment horizontal="center"/>
    </xf>
    <xf numFmtId="164" fontId="16" fillId="0" borderId="0" xfId="2" applyFont="1" applyFill="1" applyBorder="1" applyAlignment="1"/>
    <xf numFmtId="166" fontId="16" fillId="0" borderId="0" xfId="3" applyNumberFormat="1" applyFont="1" applyFill="1" applyBorder="1" applyAlignment="1"/>
    <xf numFmtId="164" fontId="16" fillId="0" borderId="0" xfId="2" applyFont="1" applyFill="1" applyBorder="1" applyAlignment="1">
      <alignment wrapText="1"/>
    </xf>
    <xf numFmtId="164" fontId="16" fillId="0" borderId="0" xfId="2" applyFont="1" applyBorder="1" applyAlignment="1">
      <alignment wrapText="1"/>
    </xf>
    <xf numFmtId="166" fontId="15" fillId="0" borderId="0" xfId="1" applyNumberFormat="1" applyFont="1" applyFill="1" applyBorder="1" applyAlignment="1">
      <alignment horizontal="center"/>
    </xf>
    <xf numFmtId="4" fontId="2" fillId="2" borderId="16" xfId="4" applyNumberFormat="1" applyFont="1" applyFill="1" applyBorder="1" applyAlignment="1">
      <alignment horizontal="center" wrapText="1"/>
    </xf>
    <xf numFmtId="4" fontId="2" fillId="2" borderId="17" xfId="4" applyNumberFormat="1" applyFont="1" applyFill="1" applyBorder="1" applyAlignment="1">
      <alignment horizontal="center" wrapText="1"/>
    </xf>
    <xf numFmtId="4" fontId="2" fillId="2" borderId="6" xfId="4" applyNumberFormat="1" applyFont="1" applyFill="1" applyBorder="1" applyAlignment="1">
      <alignment horizontal="center" wrapText="1"/>
    </xf>
    <xf numFmtId="4" fontId="2" fillId="2" borderId="7" xfId="4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4" applyFont="1" applyBorder="1" applyAlignment="1">
      <alignment horizontal="center" wrapText="1"/>
    </xf>
    <xf numFmtId="0" fontId="2" fillId="0" borderId="12" xfId="4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3" xfId="4" applyFont="1" applyBorder="1" applyAlignment="1">
      <alignment horizontal="center" wrapText="1"/>
    </xf>
    <xf numFmtId="0" fontId="2" fillId="0" borderId="14" xfId="4" applyFont="1" applyBorder="1" applyAlignment="1">
      <alignment horizontal="center" wrapText="1"/>
    </xf>
    <xf numFmtId="167" fontId="2" fillId="0" borderId="16" xfId="0" applyNumberFormat="1" applyFont="1" applyBorder="1" applyAlignment="1">
      <alignment horizontal="center" wrapText="1"/>
    </xf>
    <xf numFmtId="167" fontId="2" fillId="0" borderId="17" xfId="0" applyNumberFormat="1" applyFont="1" applyBorder="1" applyAlignment="1">
      <alignment horizontal="center" wrapText="1"/>
    </xf>
    <xf numFmtId="167" fontId="2" fillId="0" borderId="18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3" fillId="0" borderId="0" xfId="1" applyFont="1" applyFill="1" applyAlignment="1">
      <alignment horizontal="center"/>
    </xf>
    <xf numFmtId="166" fontId="2" fillId="0" borderId="0" xfId="0" applyNumberFormat="1" applyFont="1" applyAlignment="1">
      <alignment horizontal="center"/>
    </xf>
  </cellXfs>
  <cellStyles count="6">
    <cellStyle name="Millares" xfId="1" builtinId="3"/>
    <cellStyle name="Millares [0]" xfId="2" builtinId="6"/>
    <cellStyle name="Normal" xfId="0" builtinId="0"/>
    <cellStyle name="Normal_Capellan Lebron" xfId="5"/>
    <cellStyle name="Normal_parque de la union1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368297</xdr:colOff>
      <xdr:row>0</xdr:row>
      <xdr:rowOff>0</xdr:rowOff>
    </xdr:from>
    <xdr:to>
      <xdr:col>1</xdr:col>
      <xdr:colOff>918559</xdr:colOff>
      <xdr:row>6</xdr:row>
      <xdr:rowOff>139212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BC18D7-AEA1-4149-8E13-65CE48500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297" y="0"/>
          <a:ext cx="1397987" cy="1282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view="pageBreakPreview" zoomScaleNormal="100" zoomScaleSheetLayoutView="100" workbookViewId="0">
      <selection activeCell="B8" sqref="B8:D8"/>
    </sheetView>
  </sheetViews>
  <sheetFormatPr baseColWidth="10" defaultRowHeight="15" x14ac:dyDescent="0.25"/>
  <cols>
    <col min="1" max="1" width="12.7109375" customWidth="1"/>
    <col min="2" max="2" width="45.42578125" customWidth="1"/>
    <col min="3" max="3" width="13.28515625" customWidth="1"/>
    <col min="4" max="4" width="10.140625" customWidth="1"/>
    <col min="5" max="6" width="15.140625" customWidth="1"/>
    <col min="7" max="7" width="24.42578125" customWidth="1"/>
  </cols>
  <sheetData>
    <row r="1" spans="1:7" x14ac:dyDescent="0.25">
      <c r="F1" s="1"/>
    </row>
    <row r="2" spans="1:7" x14ac:dyDescent="0.25">
      <c r="A2" s="2"/>
      <c r="B2" s="117" t="s">
        <v>0</v>
      </c>
      <c r="C2" s="117"/>
      <c r="D2" s="117"/>
      <c r="E2" s="117"/>
      <c r="F2" s="117"/>
      <c r="G2" s="117"/>
    </row>
    <row r="3" spans="1:7" x14ac:dyDescent="0.25">
      <c r="A3" s="117" t="s">
        <v>1</v>
      </c>
      <c r="B3" s="117"/>
      <c r="C3" s="117"/>
      <c r="D3" s="117"/>
      <c r="E3" s="117"/>
      <c r="F3" s="117"/>
      <c r="G3" s="117"/>
    </row>
    <row r="4" spans="1:7" x14ac:dyDescent="0.25">
      <c r="A4" s="2"/>
      <c r="B4" s="117"/>
      <c r="C4" s="117"/>
      <c r="D4" s="117"/>
      <c r="E4" s="117"/>
      <c r="F4" s="117"/>
      <c r="G4" s="3"/>
    </row>
    <row r="5" spans="1:7" x14ac:dyDescent="0.25">
      <c r="A5" s="118" t="s">
        <v>2</v>
      </c>
      <c r="B5" s="118"/>
      <c r="C5" s="118"/>
      <c r="D5" s="118"/>
      <c r="E5" s="118"/>
      <c r="F5" s="118"/>
      <c r="G5" s="118"/>
    </row>
    <row r="6" spans="1:7" x14ac:dyDescent="0.25">
      <c r="A6" s="118" t="s">
        <v>3</v>
      </c>
      <c r="B6" s="118"/>
      <c r="C6" s="118"/>
      <c r="D6" s="118"/>
      <c r="E6" s="118"/>
      <c r="F6" s="118"/>
      <c r="G6" s="118"/>
    </row>
    <row r="7" spans="1:7" ht="15.75" thickBot="1" x14ac:dyDescent="0.3">
      <c r="A7" s="4"/>
      <c r="B7" s="5"/>
      <c r="C7" s="6"/>
      <c r="D7" s="7"/>
      <c r="E7" s="6"/>
      <c r="F7" s="8"/>
      <c r="G7" s="9"/>
    </row>
    <row r="8" spans="1:7" ht="53.25" customHeight="1" thickTop="1" thickBot="1" x14ac:dyDescent="0.3">
      <c r="A8" s="10" t="s">
        <v>4</v>
      </c>
      <c r="B8" s="114" t="s">
        <v>5</v>
      </c>
      <c r="C8" s="115"/>
      <c r="D8" s="116"/>
      <c r="E8" s="11" t="s">
        <v>6</v>
      </c>
      <c r="F8" s="101" t="s">
        <v>115</v>
      </c>
      <c r="G8" s="103"/>
    </row>
    <row r="9" spans="1:7" ht="30" thickBot="1" x14ac:dyDescent="0.3">
      <c r="A9" s="12" t="s">
        <v>7</v>
      </c>
      <c r="B9" s="101" t="s">
        <v>8</v>
      </c>
      <c r="C9" s="102"/>
      <c r="D9" s="103"/>
      <c r="E9" s="13" t="s">
        <v>9</v>
      </c>
      <c r="F9" s="104" t="s">
        <v>10</v>
      </c>
      <c r="G9" s="105"/>
    </row>
    <row r="10" spans="1:7" ht="27" customHeight="1" thickBot="1" x14ac:dyDescent="0.3">
      <c r="A10" s="12" t="s">
        <v>11</v>
      </c>
      <c r="B10" s="106" t="s">
        <v>12</v>
      </c>
      <c r="C10" s="107"/>
      <c r="D10" s="108"/>
      <c r="E10" s="13" t="s">
        <v>13</v>
      </c>
      <c r="F10" s="109" t="s">
        <v>14</v>
      </c>
      <c r="G10" s="110"/>
    </row>
    <row r="11" spans="1:7" ht="15.75" thickBot="1" x14ac:dyDescent="0.3">
      <c r="A11" s="14" t="s">
        <v>15</v>
      </c>
      <c r="B11" s="111">
        <v>45919</v>
      </c>
      <c r="C11" s="112"/>
      <c r="D11" s="113"/>
      <c r="E11" s="15" t="s">
        <v>16</v>
      </c>
      <c r="F11" s="16">
        <v>0</v>
      </c>
      <c r="G11" s="17" t="s">
        <v>17</v>
      </c>
    </row>
    <row r="12" spans="1:7" ht="15.75" thickBot="1" x14ac:dyDescent="0.3">
      <c r="A12" s="18" t="s">
        <v>18</v>
      </c>
      <c r="B12" s="19"/>
      <c r="C12" s="20" t="s">
        <v>19</v>
      </c>
      <c r="D12" s="20" t="s">
        <v>20</v>
      </c>
      <c r="E12" s="20" t="s">
        <v>21</v>
      </c>
      <c r="F12" s="21" t="s">
        <v>20</v>
      </c>
      <c r="G12" s="22" t="s">
        <v>17</v>
      </c>
    </row>
    <row r="13" spans="1:7" ht="15.75" thickBot="1" x14ac:dyDescent="0.3">
      <c r="A13" s="18" t="s">
        <v>22</v>
      </c>
      <c r="B13" s="19" t="s">
        <v>23</v>
      </c>
      <c r="C13" s="99" t="s">
        <v>24</v>
      </c>
      <c r="D13" s="100"/>
      <c r="E13" s="99" t="s">
        <v>25</v>
      </c>
      <c r="F13" s="100"/>
      <c r="G13" s="22"/>
    </row>
    <row r="14" spans="1:7" ht="15.75" thickBot="1" x14ac:dyDescent="0.3">
      <c r="A14" s="23"/>
      <c r="B14" s="24"/>
      <c r="C14" s="97" t="s">
        <v>26</v>
      </c>
      <c r="D14" s="98"/>
      <c r="E14" s="99" t="s">
        <v>27</v>
      </c>
      <c r="F14" s="100"/>
      <c r="G14" s="25"/>
    </row>
    <row r="16" spans="1:7" x14ac:dyDescent="0.25">
      <c r="A16" s="26" t="s">
        <v>28</v>
      </c>
      <c r="B16" s="27" t="s">
        <v>29</v>
      </c>
      <c r="C16" s="27" t="s">
        <v>30</v>
      </c>
      <c r="D16" s="28" t="s">
        <v>31</v>
      </c>
    </row>
    <row r="17" spans="1:4" x14ac:dyDescent="0.25">
      <c r="A17" s="29"/>
      <c r="B17" s="30"/>
      <c r="C17" s="30"/>
      <c r="D17" s="30"/>
    </row>
    <row r="18" spans="1:4" ht="15.75" x14ac:dyDescent="0.25">
      <c r="A18" s="31" t="s">
        <v>32</v>
      </c>
      <c r="B18" s="31" t="s">
        <v>33</v>
      </c>
      <c r="C18" s="32"/>
      <c r="D18" s="32"/>
    </row>
    <row r="19" spans="1:4" ht="58.5" customHeight="1" x14ac:dyDescent="0.25">
      <c r="A19" s="33">
        <v>1.01</v>
      </c>
      <c r="B19" s="34" t="s">
        <v>34</v>
      </c>
      <c r="C19" s="35">
        <v>2</v>
      </c>
      <c r="D19" s="36" t="s">
        <v>35</v>
      </c>
    </row>
    <row r="20" spans="1:4" x14ac:dyDescent="0.25">
      <c r="A20" s="30"/>
      <c r="B20" s="30"/>
      <c r="C20" s="30"/>
      <c r="D20" s="30"/>
    </row>
    <row r="21" spans="1:4" ht="15.75" x14ac:dyDescent="0.25">
      <c r="A21" s="37" t="s">
        <v>36</v>
      </c>
      <c r="B21" s="37" t="s">
        <v>37</v>
      </c>
      <c r="C21" s="38"/>
      <c r="D21" s="39"/>
    </row>
    <row r="22" spans="1:4" ht="82.5" customHeight="1" x14ac:dyDescent="0.25">
      <c r="A22" s="40">
        <v>2.0099999999999998</v>
      </c>
      <c r="B22" s="41" t="s">
        <v>38</v>
      </c>
      <c r="C22" s="32">
        <v>72</v>
      </c>
      <c r="D22" s="40" t="s">
        <v>39</v>
      </c>
    </row>
    <row r="23" spans="1:4" ht="86.25" customHeight="1" x14ac:dyDescent="0.25">
      <c r="A23" s="40">
        <f t="shared" ref="A23:A28" si="0">A22+0.01</f>
        <v>2.0199999999999996</v>
      </c>
      <c r="B23" s="41" t="s">
        <v>40</v>
      </c>
      <c r="C23" s="32">
        <v>72</v>
      </c>
      <c r="D23" s="40" t="s">
        <v>39</v>
      </c>
    </row>
    <row r="24" spans="1:4" ht="65.25" customHeight="1" x14ac:dyDescent="0.25">
      <c r="A24" s="40">
        <f t="shared" si="0"/>
        <v>2.0299999999999994</v>
      </c>
      <c r="B24" s="41" t="s">
        <v>41</v>
      </c>
      <c r="C24" s="32">
        <f>(200)*2</f>
        <v>400</v>
      </c>
      <c r="D24" s="40" t="s">
        <v>42</v>
      </c>
    </row>
    <row r="25" spans="1:4" ht="65.25" customHeight="1" x14ac:dyDescent="0.25">
      <c r="A25" s="40">
        <f t="shared" si="0"/>
        <v>2.0399999999999991</v>
      </c>
      <c r="B25" s="41" t="s">
        <v>43</v>
      </c>
      <c r="C25" s="32">
        <f>(200)*2</f>
        <v>400</v>
      </c>
      <c r="D25" s="40" t="s">
        <v>44</v>
      </c>
    </row>
    <row r="26" spans="1:4" ht="65.25" customHeight="1" x14ac:dyDescent="0.25">
      <c r="A26" s="40">
        <f t="shared" si="0"/>
        <v>2.0499999999999989</v>
      </c>
      <c r="B26" s="41" t="s">
        <v>45</v>
      </c>
      <c r="C26" s="32">
        <f>(94.6*1)*2</f>
        <v>189.2</v>
      </c>
      <c r="D26" s="40" t="s">
        <v>42</v>
      </c>
    </row>
    <row r="27" spans="1:4" ht="65.25" customHeight="1" x14ac:dyDescent="0.25">
      <c r="A27" s="40">
        <f t="shared" si="0"/>
        <v>2.0599999999999987</v>
      </c>
      <c r="B27" s="41" t="s">
        <v>46</v>
      </c>
      <c r="C27" s="32">
        <f>(94.6)*2</f>
        <v>189.2</v>
      </c>
      <c r="D27" s="40" t="s">
        <v>44</v>
      </c>
    </row>
    <row r="28" spans="1:4" ht="65.25" customHeight="1" x14ac:dyDescent="0.25">
      <c r="A28" s="40">
        <f t="shared" si="0"/>
        <v>2.0699999999999985</v>
      </c>
      <c r="B28" s="41" t="s">
        <v>47</v>
      </c>
      <c r="C28" s="32">
        <f>(8.4*2)</f>
        <v>16.8</v>
      </c>
      <c r="D28" s="40" t="s">
        <v>42</v>
      </c>
    </row>
    <row r="29" spans="1:4" ht="15.75" x14ac:dyDescent="0.25">
      <c r="A29" s="42"/>
      <c r="B29" s="43"/>
      <c r="C29" s="32"/>
      <c r="D29" s="40"/>
    </row>
    <row r="30" spans="1:4" ht="31.5" x14ac:dyDescent="0.25">
      <c r="A30" s="37" t="s">
        <v>48</v>
      </c>
      <c r="B30" s="37" t="s">
        <v>49</v>
      </c>
      <c r="C30" s="44"/>
      <c r="D30" s="44"/>
    </row>
    <row r="31" spans="1:4" ht="72" customHeight="1" x14ac:dyDescent="0.25">
      <c r="A31" s="45">
        <v>3.01</v>
      </c>
      <c r="B31" s="44" t="s">
        <v>50</v>
      </c>
      <c r="C31" s="46">
        <f>(62*3*1.5)</f>
        <v>279</v>
      </c>
      <c r="D31" s="45" t="s">
        <v>51</v>
      </c>
    </row>
    <row r="32" spans="1:4" ht="72" customHeight="1" x14ac:dyDescent="0.25">
      <c r="A32" s="45">
        <f>A31+0.01</f>
        <v>3.0199999999999996</v>
      </c>
      <c r="B32" s="44" t="s">
        <v>52</v>
      </c>
      <c r="C32" s="46">
        <f>94.6*3*1.5</f>
        <v>425.69999999999993</v>
      </c>
      <c r="D32" s="45" t="s">
        <v>51</v>
      </c>
    </row>
    <row r="33" spans="1:4" ht="72" customHeight="1" x14ac:dyDescent="0.25">
      <c r="A33" s="45">
        <f>A32+0.01</f>
        <v>3.0299999999999994</v>
      </c>
      <c r="B33" s="44" t="s">
        <v>53</v>
      </c>
      <c r="C33" s="46">
        <f>(200*1*0.1)*2+(200*0.45*0.1)*2</f>
        <v>58</v>
      </c>
      <c r="D33" s="45" t="s">
        <v>51</v>
      </c>
    </row>
    <row r="34" spans="1:4" ht="72" customHeight="1" x14ac:dyDescent="0.25">
      <c r="A34" s="45">
        <f>A33+0.01</f>
        <v>3.0399999999999991</v>
      </c>
      <c r="B34" s="44" t="s">
        <v>54</v>
      </c>
      <c r="C34" s="46">
        <f>(94.6*1*0.1)*2+(94.6*0.45*0.1)*2</f>
        <v>27.433999999999997</v>
      </c>
      <c r="D34" s="45" t="s">
        <v>51</v>
      </c>
    </row>
    <row r="35" spans="1:4" ht="72" customHeight="1" x14ac:dyDescent="0.25">
      <c r="A35" s="45">
        <f>A34+0.01</f>
        <v>3.0499999999999989</v>
      </c>
      <c r="B35" s="44" t="s">
        <v>55</v>
      </c>
      <c r="C35" s="46">
        <f>(8.4*2*0.1)</f>
        <v>1.6800000000000002</v>
      </c>
      <c r="D35" s="45" t="s">
        <v>51</v>
      </c>
    </row>
    <row r="36" spans="1:4" ht="15.75" x14ac:dyDescent="0.25">
      <c r="A36" s="47"/>
      <c r="B36" s="48"/>
      <c r="C36" s="45"/>
      <c r="D36" s="45"/>
    </row>
    <row r="37" spans="1:4" ht="31.5" x14ac:dyDescent="0.25">
      <c r="A37" s="37" t="s">
        <v>56</v>
      </c>
      <c r="B37" s="37" t="s">
        <v>57</v>
      </c>
      <c r="C37" s="49"/>
      <c r="D37" s="50"/>
    </row>
    <row r="38" spans="1:4" ht="69.75" customHeight="1" x14ac:dyDescent="0.25">
      <c r="A38" s="51">
        <v>4.01</v>
      </c>
      <c r="B38" s="52" t="s">
        <v>58</v>
      </c>
      <c r="C38" s="53">
        <f>(62*3*1.5)</f>
        <v>279</v>
      </c>
      <c r="D38" s="54" t="s">
        <v>51</v>
      </c>
    </row>
    <row r="39" spans="1:4" ht="69.75" customHeight="1" x14ac:dyDescent="0.25">
      <c r="A39" s="51">
        <f>A38+0.01</f>
        <v>4.0199999999999996</v>
      </c>
      <c r="B39" s="52" t="s">
        <v>59</v>
      </c>
      <c r="C39" s="53">
        <f>(94.6*3*1.5)</f>
        <v>425.69999999999993</v>
      </c>
      <c r="D39" s="54" t="s">
        <v>51</v>
      </c>
    </row>
    <row r="40" spans="1:4" ht="69.75" customHeight="1" x14ac:dyDescent="0.25">
      <c r="A40" s="51">
        <f t="shared" ref="A40:A44" si="1">A39+0.01</f>
        <v>4.0299999999999994</v>
      </c>
      <c r="B40" s="52" t="s">
        <v>60</v>
      </c>
      <c r="C40" s="53">
        <f>(62*5*0.8)</f>
        <v>248</v>
      </c>
      <c r="D40" s="54" t="s">
        <v>51</v>
      </c>
    </row>
    <row r="41" spans="1:4" ht="69.75" customHeight="1" x14ac:dyDescent="0.25">
      <c r="A41" s="51">
        <f t="shared" si="1"/>
        <v>4.0399999999999991</v>
      </c>
      <c r="B41" s="55" t="s">
        <v>61</v>
      </c>
      <c r="C41" s="56">
        <f>(50*1*0.1)*2</f>
        <v>10</v>
      </c>
      <c r="D41" s="54" t="s">
        <v>51</v>
      </c>
    </row>
    <row r="42" spans="1:4" ht="69.75" customHeight="1" x14ac:dyDescent="0.25">
      <c r="A42" s="51">
        <f t="shared" si="1"/>
        <v>4.0499999999999989</v>
      </c>
      <c r="B42" s="55" t="s">
        <v>62</v>
      </c>
      <c r="C42" s="57">
        <f>(50*0.45*0.1)*2</f>
        <v>4.5</v>
      </c>
      <c r="D42" s="54" t="s">
        <v>51</v>
      </c>
    </row>
    <row r="43" spans="1:4" ht="69.75" customHeight="1" x14ac:dyDescent="0.25">
      <c r="A43" s="51">
        <f t="shared" si="1"/>
        <v>4.0599999999999987</v>
      </c>
      <c r="B43" s="55" t="s">
        <v>63</v>
      </c>
      <c r="C43" s="56">
        <f>(50*1*0.1)*2</f>
        <v>10</v>
      </c>
      <c r="D43" s="54" t="s">
        <v>51</v>
      </c>
    </row>
    <row r="44" spans="1:4" ht="69.75" customHeight="1" x14ac:dyDescent="0.25">
      <c r="A44" s="51">
        <f t="shared" si="1"/>
        <v>4.0699999999999985</v>
      </c>
      <c r="B44" s="55" t="s">
        <v>64</v>
      </c>
      <c r="C44" s="57">
        <f>(50*0.45*0.1)*2</f>
        <v>4.5</v>
      </c>
      <c r="D44" s="54" t="s">
        <v>51</v>
      </c>
    </row>
    <row r="45" spans="1:4" ht="15.75" x14ac:dyDescent="0.25">
      <c r="A45" s="42"/>
      <c r="B45" s="40"/>
      <c r="C45" s="32"/>
      <c r="D45" s="40"/>
    </row>
    <row r="46" spans="1:4" ht="16.5" x14ac:dyDescent="0.25">
      <c r="A46" s="37" t="s">
        <v>65</v>
      </c>
      <c r="B46" s="37" t="s">
        <v>66</v>
      </c>
      <c r="C46" s="58"/>
      <c r="D46" s="59"/>
    </row>
    <row r="47" spans="1:4" ht="135" customHeight="1" x14ac:dyDescent="0.25">
      <c r="A47" s="36">
        <v>6.01</v>
      </c>
      <c r="B47" s="60" t="s">
        <v>67</v>
      </c>
      <c r="C47" s="61">
        <f xml:space="preserve"> (12*4*0.2)</f>
        <v>9.6000000000000014</v>
      </c>
      <c r="D47" s="62" t="s">
        <v>51</v>
      </c>
    </row>
    <row r="48" spans="1:4" ht="135" customHeight="1" x14ac:dyDescent="0.25">
      <c r="A48" s="36">
        <f>A47+0.01</f>
        <v>6.02</v>
      </c>
      <c r="B48" s="34" t="s">
        <v>68</v>
      </c>
      <c r="C48" s="63">
        <f>(12*4*0.25)</f>
        <v>12</v>
      </c>
      <c r="D48" s="62" t="s">
        <v>51</v>
      </c>
    </row>
    <row r="49" spans="1:4" ht="135" customHeight="1" x14ac:dyDescent="0.25">
      <c r="A49" s="36">
        <f>A48+0.01</f>
        <v>6.0299999999999994</v>
      </c>
      <c r="B49" s="34" t="s">
        <v>69</v>
      </c>
      <c r="C49" s="63">
        <f xml:space="preserve"> (10*3*0.4)*2</f>
        <v>24</v>
      </c>
      <c r="D49" s="62" t="s">
        <v>51</v>
      </c>
    </row>
    <row r="50" spans="1:4" ht="135" customHeight="1" x14ac:dyDescent="0.25">
      <c r="A50" s="36">
        <f>A49+0.01</f>
        <v>6.0399999999999991</v>
      </c>
      <c r="B50" s="34" t="s">
        <v>70</v>
      </c>
      <c r="C50" s="63">
        <f>(10*3*0.2)</f>
        <v>6</v>
      </c>
      <c r="D50" s="62" t="s">
        <v>51</v>
      </c>
    </row>
    <row r="51" spans="1:4" ht="135" customHeight="1" x14ac:dyDescent="0.25">
      <c r="A51" s="36">
        <f t="shared" ref="A51:A52" si="2">A50+0.01</f>
        <v>6.0499999999999989</v>
      </c>
      <c r="B51" s="64" t="s">
        <v>71</v>
      </c>
      <c r="C51" s="63">
        <f>(2*2*0.4)*4</f>
        <v>6.4</v>
      </c>
      <c r="D51" s="62" t="s">
        <v>51</v>
      </c>
    </row>
    <row r="52" spans="1:4" ht="135" customHeight="1" x14ac:dyDescent="0.25">
      <c r="A52" s="36">
        <f t="shared" si="2"/>
        <v>6.0599999999999987</v>
      </c>
      <c r="B52" s="65" t="s">
        <v>72</v>
      </c>
      <c r="C52" s="61">
        <f>(3*0.15*0.2)*4</f>
        <v>0.36</v>
      </c>
      <c r="D52" s="62" t="s">
        <v>51</v>
      </c>
    </row>
    <row r="53" spans="1:4" ht="15.75" x14ac:dyDescent="0.25">
      <c r="A53" s="66"/>
      <c r="B53" s="67"/>
      <c r="C53" s="68"/>
      <c r="D53" s="67"/>
    </row>
    <row r="54" spans="1:4" ht="15.75" x14ac:dyDescent="0.25">
      <c r="A54" s="37" t="s">
        <v>73</v>
      </c>
      <c r="B54" s="37" t="s">
        <v>74</v>
      </c>
      <c r="C54" s="46"/>
      <c r="D54" s="54"/>
    </row>
    <row r="55" spans="1:4" ht="72.75" customHeight="1" x14ac:dyDescent="0.25">
      <c r="A55" s="69">
        <v>7.01</v>
      </c>
      <c r="B55" s="70" t="s">
        <v>75</v>
      </c>
      <c r="C55" s="46">
        <f>(25*1.5)*2</f>
        <v>75</v>
      </c>
      <c r="D55" s="54" t="s">
        <v>42</v>
      </c>
    </row>
    <row r="56" spans="1:4" ht="72.75" customHeight="1" x14ac:dyDescent="0.25">
      <c r="A56" s="69">
        <f>A55+0.01</f>
        <v>7.02</v>
      </c>
      <c r="B56" s="70" t="s">
        <v>76</v>
      </c>
      <c r="C56" s="46">
        <f>(25*1.5)</f>
        <v>37.5</v>
      </c>
      <c r="D56" s="54" t="s">
        <v>42</v>
      </c>
    </row>
    <row r="57" spans="1:4" ht="72.75" customHeight="1" x14ac:dyDescent="0.25">
      <c r="A57" s="69">
        <f t="shared" ref="A57:A62" si="3">A56+0.01</f>
        <v>7.0299999999999994</v>
      </c>
      <c r="B57" s="70" t="s">
        <v>77</v>
      </c>
      <c r="C57" s="46">
        <f>(50*1)</f>
        <v>50</v>
      </c>
      <c r="D57" s="40" t="s">
        <v>42</v>
      </c>
    </row>
    <row r="58" spans="1:4" ht="72.75" customHeight="1" x14ac:dyDescent="0.25">
      <c r="A58" s="69">
        <f t="shared" si="3"/>
        <v>7.0399999999999991</v>
      </c>
      <c r="B58" s="70" t="s">
        <v>78</v>
      </c>
      <c r="C58" s="46">
        <f>(33*1)</f>
        <v>33</v>
      </c>
      <c r="D58" s="40" t="s">
        <v>42</v>
      </c>
    </row>
    <row r="59" spans="1:4" ht="72.75" customHeight="1" x14ac:dyDescent="0.25">
      <c r="A59" s="69">
        <f t="shared" si="3"/>
        <v>7.0499999999999989</v>
      </c>
      <c r="B59" s="70" t="s">
        <v>79</v>
      </c>
      <c r="C59" s="46">
        <f>(50*1.5)</f>
        <v>75</v>
      </c>
      <c r="D59" s="54" t="s">
        <v>42</v>
      </c>
    </row>
    <row r="60" spans="1:4" ht="72.75" customHeight="1" x14ac:dyDescent="0.25">
      <c r="A60" s="69">
        <f t="shared" si="3"/>
        <v>7.0599999999999987</v>
      </c>
      <c r="B60" s="70" t="s">
        <v>80</v>
      </c>
      <c r="C60" s="46">
        <f>(33*1.5)</f>
        <v>49.5</v>
      </c>
      <c r="D60" s="54" t="s">
        <v>42</v>
      </c>
    </row>
    <row r="61" spans="1:4" ht="72.75" customHeight="1" x14ac:dyDescent="0.25">
      <c r="A61" s="69">
        <f t="shared" si="3"/>
        <v>7.0699999999999985</v>
      </c>
      <c r="B61" s="70" t="s">
        <v>81</v>
      </c>
      <c r="C61" s="46">
        <f>50*2</f>
        <v>100</v>
      </c>
      <c r="D61" s="54" t="s">
        <v>44</v>
      </c>
    </row>
    <row r="62" spans="1:4" ht="72.75" customHeight="1" x14ac:dyDescent="0.25">
      <c r="A62" s="69">
        <f t="shared" si="3"/>
        <v>7.0799999999999983</v>
      </c>
      <c r="B62" s="70" t="s">
        <v>82</v>
      </c>
      <c r="C62" s="46">
        <f>33*2</f>
        <v>66</v>
      </c>
      <c r="D62" s="54" t="s">
        <v>44</v>
      </c>
    </row>
    <row r="63" spans="1:4" ht="15.75" x14ac:dyDescent="0.25">
      <c r="A63" s="71"/>
      <c r="B63" s="72"/>
      <c r="C63" s="32"/>
      <c r="D63" s="40"/>
    </row>
    <row r="64" spans="1:4" ht="15.75" x14ac:dyDescent="0.25">
      <c r="A64" s="37" t="s">
        <v>83</v>
      </c>
      <c r="B64" s="37" t="s">
        <v>84</v>
      </c>
      <c r="C64" s="73"/>
      <c r="D64" s="73"/>
    </row>
    <row r="65" spans="1:4" ht="90" customHeight="1" x14ac:dyDescent="0.25">
      <c r="A65" s="74">
        <v>8.01</v>
      </c>
      <c r="B65" s="55" t="s">
        <v>85</v>
      </c>
      <c r="C65" s="75">
        <f>(50)*2</f>
        <v>100</v>
      </c>
      <c r="D65" s="76" t="s">
        <v>44</v>
      </c>
    </row>
    <row r="66" spans="1:4" ht="90" customHeight="1" x14ac:dyDescent="0.25">
      <c r="A66" s="74">
        <f>A65+0.01</f>
        <v>8.02</v>
      </c>
      <c r="B66" s="55" t="s">
        <v>86</v>
      </c>
      <c r="C66" s="75">
        <f>(50*1)*2</f>
        <v>100</v>
      </c>
      <c r="D66" s="76" t="s">
        <v>42</v>
      </c>
    </row>
    <row r="67" spans="1:4" ht="90" customHeight="1" x14ac:dyDescent="0.25">
      <c r="A67" s="74">
        <f t="shared" ref="A67:A68" si="4">A66+0.01</f>
        <v>8.0299999999999994</v>
      </c>
      <c r="B67" s="55" t="s">
        <v>87</v>
      </c>
      <c r="C67" s="75">
        <f>(50)*2</f>
        <v>100</v>
      </c>
      <c r="D67" s="76" t="s">
        <v>44</v>
      </c>
    </row>
    <row r="68" spans="1:4" ht="90" customHeight="1" x14ac:dyDescent="0.25">
      <c r="A68" s="74">
        <f t="shared" si="4"/>
        <v>8.0399999999999991</v>
      </c>
      <c r="B68" s="55" t="s">
        <v>88</v>
      </c>
      <c r="C68" s="75">
        <f>(50*1)*2</f>
        <v>100</v>
      </c>
      <c r="D68" s="76" t="s">
        <v>42</v>
      </c>
    </row>
    <row r="69" spans="1:4" ht="15.75" x14ac:dyDescent="0.25">
      <c r="A69" s="71"/>
      <c r="B69" s="72"/>
      <c r="C69" s="32"/>
      <c r="D69" s="40"/>
    </row>
    <row r="70" spans="1:4" ht="15.75" x14ac:dyDescent="0.25">
      <c r="A70" s="37" t="s">
        <v>89</v>
      </c>
      <c r="B70" s="37" t="s">
        <v>90</v>
      </c>
      <c r="C70" s="32"/>
      <c r="D70" s="40"/>
    </row>
    <row r="71" spans="1:4" ht="67.5" customHeight="1" x14ac:dyDescent="0.25">
      <c r="A71" s="69">
        <v>9.01</v>
      </c>
      <c r="B71" s="72" t="s">
        <v>91</v>
      </c>
      <c r="C71" s="77">
        <v>1</v>
      </c>
      <c r="D71" s="78" t="s">
        <v>35</v>
      </c>
    </row>
    <row r="72" spans="1:4" ht="67.5" customHeight="1" x14ac:dyDescent="0.25">
      <c r="A72" s="69">
        <f>A71+0.01</f>
        <v>9.02</v>
      </c>
      <c r="B72" s="72" t="s">
        <v>92</v>
      </c>
      <c r="C72" s="77">
        <v>2</v>
      </c>
      <c r="D72" s="78" t="s">
        <v>35</v>
      </c>
    </row>
    <row r="73" spans="1:4" ht="67.5" customHeight="1" x14ac:dyDescent="0.25">
      <c r="A73" s="69">
        <f t="shared" ref="A73:A75" si="5">A72+0.01</f>
        <v>9.0299999999999994</v>
      </c>
      <c r="B73" s="72" t="s">
        <v>93</v>
      </c>
      <c r="C73" s="77">
        <f>(8.4*2)</f>
        <v>16.8</v>
      </c>
      <c r="D73" s="78" t="s">
        <v>42</v>
      </c>
    </row>
    <row r="74" spans="1:4" ht="67.5" customHeight="1" x14ac:dyDescent="0.25">
      <c r="A74" s="69">
        <f t="shared" si="5"/>
        <v>9.0399999999999991</v>
      </c>
      <c r="B74" s="72" t="s">
        <v>94</v>
      </c>
      <c r="C74" s="77">
        <f>(6.1*2)</f>
        <v>12.2</v>
      </c>
      <c r="D74" s="78" t="s">
        <v>42</v>
      </c>
    </row>
    <row r="75" spans="1:4" ht="67.5" customHeight="1" x14ac:dyDescent="0.25">
      <c r="A75" s="69">
        <f t="shared" si="5"/>
        <v>9.0499999999999989</v>
      </c>
      <c r="B75" s="72" t="s">
        <v>95</v>
      </c>
      <c r="C75" s="77">
        <f>(33*1.5*0.12)</f>
        <v>5.9399999999999995</v>
      </c>
      <c r="D75" s="78" t="s">
        <v>51</v>
      </c>
    </row>
    <row r="76" spans="1:4" ht="15.75" x14ac:dyDescent="0.25">
      <c r="A76" s="71"/>
      <c r="B76" s="72"/>
      <c r="C76" s="32"/>
      <c r="D76" s="40"/>
    </row>
    <row r="77" spans="1:4" ht="47.25" x14ac:dyDescent="0.25">
      <c r="A77" s="37" t="s">
        <v>96</v>
      </c>
      <c r="B77" s="37" t="s">
        <v>97</v>
      </c>
      <c r="C77" s="32"/>
      <c r="D77" s="40"/>
    </row>
    <row r="78" spans="1:4" ht="43.5" customHeight="1" x14ac:dyDescent="0.25">
      <c r="A78" s="69">
        <v>10.01</v>
      </c>
      <c r="B78" s="72" t="s">
        <v>98</v>
      </c>
      <c r="C78" s="32">
        <v>30</v>
      </c>
      <c r="D78" s="40" t="s">
        <v>44</v>
      </c>
    </row>
    <row r="79" spans="1:4" ht="15.75" x14ac:dyDescent="0.25">
      <c r="A79" s="71"/>
      <c r="B79" s="72"/>
      <c r="C79" s="32"/>
      <c r="D79" s="40"/>
    </row>
    <row r="80" spans="1:4" ht="15.75" x14ac:dyDescent="0.25">
      <c r="A80" s="37" t="s">
        <v>99</v>
      </c>
      <c r="B80" s="37" t="s">
        <v>100</v>
      </c>
      <c r="C80" s="46"/>
      <c r="D80" s="54"/>
    </row>
    <row r="81" spans="1:5" ht="57" customHeight="1" x14ac:dyDescent="0.25">
      <c r="A81" s="40">
        <v>11.01</v>
      </c>
      <c r="B81" s="44" t="s">
        <v>101</v>
      </c>
      <c r="C81" s="46">
        <v>2</v>
      </c>
      <c r="D81" s="54" t="s">
        <v>35</v>
      </c>
    </row>
    <row r="82" spans="1:5" ht="57" customHeight="1" x14ac:dyDescent="0.25">
      <c r="A82" s="40">
        <f>A81+0.01</f>
        <v>11.02</v>
      </c>
      <c r="B82" s="44" t="s">
        <v>102</v>
      </c>
      <c r="C82" s="46">
        <f>(3*1.25)*2</f>
        <v>7.5</v>
      </c>
      <c r="D82" s="54" t="s">
        <v>42</v>
      </c>
    </row>
    <row r="83" spans="1:5" ht="15.75" x14ac:dyDescent="0.25">
      <c r="A83" s="79"/>
      <c r="B83" s="79"/>
      <c r="C83" s="79"/>
      <c r="D83" s="79"/>
    </row>
    <row r="84" spans="1:5" ht="16.5" x14ac:dyDescent="0.25">
      <c r="A84" s="80" t="s">
        <v>103</v>
      </c>
      <c r="B84" s="81" t="s">
        <v>104</v>
      </c>
      <c r="C84" s="49"/>
      <c r="D84" s="50"/>
    </row>
    <row r="85" spans="1:5" ht="15.75" x14ac:dyDescent="0.25">
      <c r="A85" s="66">
        <v>12.01</v>
      </c>
      <c r="B85" s="52" t="s">
        <v>105</v>
      </c>
      <c r="C85" s="46">
        <v>1</v>
      </c>
      <c r="D85" s="54" t="s">
        <v>35</v>
      </c>
    </row>
    <row r="86" spans="1:5" x14ac:dyDescent="0.25">
      <c r="A86" s="30"/>
      <c r="B86" s="30"/>
      <c r="C86" s="30"/>
      <c r="D86" s="30"/>
    </row>
    <row r="88" spans="1:5" ht="15.75" x14ac:dyDescent="0.25">
      <c r="A88" s="82" t="s">
        <v>106</v>
      </c>
      <c r="B88" s="83" t="s">
        <v>107</v>
      </c>
      <c r="C88" s="84"/>
      <c r="D88" s="85"/>
      <c r="E88" s="86"/>
    </row>
    <row r="89" spans="1:5" ht="15.75" x14ac:dyDescent="0.25">
      <c r="A89" s="87">
        <v>1</v>
      </c>
      <c r="B89" s="88" t="s">
        <v>108</v>
      </c>
      <c r="C89" s="89">
        <v>0.1</v>
      </c>
      <c r="D89" s="90">
        <v>10</v>
      </c>
      <c r="E89" s="91" t="s">
        <v>109</v>
      </c>
    </row>
    <row r="90" spans="1:5" ht="15.75" x14ac:dyDescent="0.25">
      <c r="A90" s="87">
        <f>A89+0.001</f>
        <v>1.0009999999999999</v>
      </c>
      <c r="B90" s="92" t="s">
        <v>110</v>
      </c>
      <c r="C90" s="89">
        <v>0.03</v>
      </c>
      <c r="D90" s="90">
        <v>3</v>
      </c>
      <c r="E90" s="91" t="s">
        <v>109</v>
      </c>
    </row>
    <row r="91" spans="1:5" ht="15.75" x14ac:dyDescent="0.25">
      <c r="A91" s="87">
        <f>A90+0.001</f>
        <v>1.0019999999999998</v>
      </c>
      <c r="B91" s="92" t="s">
        <v>111</v>
      </c>
      <c r="C91" s="93">
        <v>2.5000000000000001E-2</v>
      </c>
      <c r="D91" s="90">
        <v>2.5</v>
      </c>
      <c r="E91" s="91" t="s">
        <v>109</v>
      </c>
    </row>
    <row r="92" spans="1:5" ht="30.75" x14ac:dyDescent="0.25">
      <c r="A92" s="87">
        <f>A91+0.001</f>
        <v>1.0029999999999997</v>
      </c>
      <c r="B92" s="94" t="s">
        <v>112</v>
      </c>
      <c r="C92" s="89">
        <v>0.01</v>
      </c>
      <c r="D92" s="90">
        <v>1</v>
      </c>
      <c r="E92" s="91" t="s">
        <v>109</v>
      </c>
    </row>
    <row r="93" spans="1:5" ht="30.75" x14ac:dyDescent="0.25">
      <c r="A93" s="87">
        <f>A92+0.001</f>
        <v>1.0039999999999996</v>
      </c>
      <c r="B93" s="94" t="s">
        <v>113</v>
      </c>
      <c r="C93" s="89">
        <v>1E-3</v>
      </c>
      <c r="D93" s="90">
        <v>0.1</v>
      </c>
      <c r="E93" s="91" t="s">
        <v>109</v>
      </c>
    </row>
    <row r="94" spans="1:5" ht="30.75" x14ac:dyDescent="0.25">
      <c r="A94" s="87">
        <v>1.0049999999999999</v>
      </c>
      <c r="B94" s="95" t="s">
        <v>114</v>
      </c>
      <c r="C94" s="89">
        <f>+D94/100</f>
        <v>0.18</v>
      </c>
      <c r="D94" s="90">
        <v>18</v>
      </c>
      <c r="E94" s="96" t="s">
        <v>109</v>
      </c>
    </row>
  </sheetData>
  <mergeCells count="16">
    <mergeCell ref="B8:D8"/>
    <mergeCell ref="F8:G8"/>
    <mergeCell ref="B2:G2"/>
    <mergeCell ref="A3:G3"/>
    <mergeCell ref="B4:F4"/>
    <mergeCell ref="A5:G5"/>
    <mergeCell ref="A6:G6"/>
    <mergeCell ref="C14:D14"/>
    <mergeCell ref="E14:F14"/>
    <mergeCell ref="B9:D9"/>
    <mergeCell ref="F9:G9"/>
    <mergeCell ref="B10:D10"/>
    <mergeCell ref="F10:G10"/>
    <mergeCell ref="B11:D11"/>
    <mergeCell ref="C13:D13"/>
    <mergeCell ref="E13:F13"/>
  </mergeCells>
  <pageMargins left="0.70866141732283472" right="0.70866141732283472" top="0.74803149606299213" bottom="0.74803149606299213" header="0.31496062992125984" footer="0.31496062992125984"/>
  <pageSetup scale="83" orientation="landscape" horizontalDpi="360" verticalDpi="360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SIN PRECIO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Rojas</dc:creator>
  <cp:lastModifiedBy>Sheila Martinez</cp:lastModifiedBy>
  <cp:lastPrinted>2025-09-19T13:15:58Z</cp:lastPrinted>
  <dcterms:created xsi:type="dcterms:W3CDTF">2025-09-16T23:01:52Z</dcterms:created>
  <dcterms:modified xsi:type="dcterms:W3CDTF">2025-10-02T20:08:21Z</dcterms:modified>
</cp:coreProperties>
</file>