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eila Martinez.AMA-CC-PC01\Desktop\"/>
    </mc:Choice>
  </mc:AlternateContent>
  <bookViews>
    <workbookView xWindow="0" yWindow="0" windowWidth="28800" windowHeight="12300"/>
  </bookViews>
  <sheets>
    <sheet name="PRESUPUESTO DE OBR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A80" i="1"/>
  <c r="A81" i="1" s="1"/>
  <c r="A82" i="1" s="1"/>
  <c r="A79" i="1"/>
  <c r="C71" i="1"/>
  <c r="A71" i="1"/>
  <c r="C70" i="1"/>
  <c r="C67" i="1"/>
  <c r="A67" i="1"/>
  <c r="A66" i="1"/>
  <c r="C62" i="1"/>
  <c r="A62" i="1"/>
  <c r="C61" i="1"/>
  <c r="C58" i="1"/>
  <c r="C57" i="1"/>
  <c r="C56" i="1"/>
  <c r="A56" i="1"/>
  <c r="A57" i="1" s="1"/>
  <c r="A58" i="1" s="1"/>
  <c r="C55" i="1"/>
  <c r="C52" i="1"/>
  <c r="C51" i="1"/>
  <c r="C50" i="1"/>
  <c r="C49" i="1"/>
  <c r="A49" i="1"/>
  <c r="A50" i="1" s="1"/>
  <c r="A51" i="1" s="1"/>
  <c r="A52" i="1" s="1"/>
  <c r="C48" i="1"/>
  <c r="A48" i="1"/>
  <c r="C47" i="1"/>
  <c r="C44" i="1"/>
  <c r="A44" i="1"/>
  <c r="C43" i="1"/>
  <c r="C40" i="1"/>
  <c r="A40" i="1"/>
  <c r="C39" i="1"/>
  <c r="C36" i="1"/>
  <c r="A36" i="1"/>
  <c r="C35" i="1"/>
  <c r="C32" i="1"/>
  <c r="A32" i="1"/>
  <c r="C31" i="1"/>
  <c r="C28" i="1"/>
  <c r="C27" i="1"/>
  <c r="C26" i="1"/>
  <c r="C25" i="1"/>
  <c r="A25" i="1"/>
  <c r="A26" i="1" s="1"/>
  <c r="A27" i="1" s="1"/>
  <c r="A28" i="1" s="1"/>
  <c r="C24" i="1"/>
  <c r="A24" i="1"/>
  <c r="C23" i="1"/>
</calcChain>
</file>

<file path=xl/sharedStrings.xml><?xml version="1.0" encoding="utf-8"?>
<sst xmlns="http://schemas.openxmlformats.org/spreadsheetml/2006/main" count="136" uniqueCount="100">
  <si>
    <t>Ayuntamiento Municipal de los Alcarrizos  (AMA)</t>
  </si>
  <si>
    <t>Productivo, Participativo y Solidario</t>
  </si>
  <si>
    <t xml:space="preserve">Dirección de Planeamiento Urbano e Infraestructura Municipal (DPUIM) </t>
  </si>
  <si>
    <t>Departamento de Análisis, Costos y Presupuestos</t>
  </si>
  <si>
    <t>Proyecto:</t>
  </si>
  <si>
    <t>Construcción de aceras,contenes,badenes,canaleta,relleno  e imprimación de calles en la C/Real figuera desde la C/San Antonio hasta la Autopista Duarte (Duarte vieja) Y en la C/San Antonio desde el residencial Las Gloria hasta la Real Figuera en Los Alcarrizos Viejo .En la región Este .Perteneciente al programa de construcción de aceras y contenes del Municipio.</t>
  </si>
  <si>
    <t>CODIGO:</t>
  </si>
  <si>
    <t>Región:</t>
  </si>
  <si>
    <t xml:space="preserve">Este </t>
  </si>
  <si>
    <t>DISEÑADO POR:</t>
  </si>
  <si>
    <t xml:space="preserve"> D.P.U.I.M</t>
  </si>
  <si>
    <t>Área Esq.:</t>
  </si>
  <si>
    <t>En la C/Real figuera desde la C/San Antonio hasta la Autopista Duarte (Duarte vieja).En los Alcarrizos viejo Y en la C/San Antonio desde el residencial La Gloria hasta la Real Figuera en Los Alcarrizos Viejo</t>
  </si>
  <si>
    <t>Ancho</t>
  </si>
  <si>
    <t>Definitivo</t>
  </si>
  <si>
    <t>Fecha:</t>
  </si>
  <si>
    <t>Perímetro</t>
  </si>
  <si>
    <t>ml</t>
  </si>
  <si>
    <t>Desde</t>
  </si>
  <si>
    <t>Long.</t>
  </si>
  <si>
    <t>N/D</t>
  </si>
  <si>
    <t>Hasta</t>
  </si>
  <si>
    <t>Coordenada Norte</t>
  </si>
  <si>
    <t>Coordenada Este</t>
  </si>
  <si>
    <t>N°</t>
  </si>
  <si>
    <t>PARTIDAS</t>
  </si>
  <si>
    <t>CANT.</t>
  </si>
  <si>
    <t>U</t>
  </si>
  <si>
    <t>I</t>
  </si>
  <si>
    <t>PRELIMINARES</t>
  </si>
  <si>
    <t>Valla informativa de obra 9x5 pie (El cuerpo) colocado a una altura  de  7 pie en adelante.</t>
  </si>
  <si>
    <t>UD</t>
  </si>
  <si>
    <t>II</t>
  </si>
  <si>
    <t>MOVIMIENTO DE TIERRA</t>
  </si>
  <si>
    <t>Demolición de badén transversal en las esquina de la pared valiente Fernández (6*2)</t>
  </si>
  <si>
    <t>M2</t>
  </si>
  <si>
    <t>Demolición de badén transversal frente al Residencial Bosque del Prado (10.5*2)</t>
  </si>
  <si>
    <t>Demolición de aceras desde el residencial Bosque del prado hasta la Autopista Duarte (90*1)</t>
  </si>
  <si>
    <t>Demolición de contenes desde el residencial Bosque del prado hasta la Autopista Duarte (90)</t>
  </si>
  <si>
    <t>ML</t>
  </si>
  <si>
    <t>Demolición de contenes en la C/San Antonio desde el residencial La Gloria hasta la Real Figuera . (81.6)</t>
  </si>
  <si>
    <t>Demolición de aceras   en la C/San Antonio desde el residencial La Gloria hasta la Real Figuera . (81.6*1)</t>
  </si>
  <si>
    <t>III</t>
  </si>
  <si>
    <t>RELLENO SUMINISTRO Y COMPACTACION DE MATERIAL(CALICHE)</t>
  </si>
  <si>
    <t>Relleno para  aceras desde el residencial Bosque del prado hasta la Autopista Duarte (90*1*0.10)</t>
  </si>
  <si>
    <t>M3</t>
  </si>
  <si>
    <t>Relleno para  acera  en la C/San Antonio desde el residencial La Gloria hasta la Real Figuera . (81.6*1)*1*0.10)</t>
  </si>
  <si>
    <t>IV</t>
  </si>
  <si>
    <t xml:space="preserve"> TELFORD PARA CONTEN </t>
  </si>
  <si>
    <t>Telford para contén desde el residencial Bosque del prado hasta la Autopista Duarte (90*0.45*0.10)</t>
  </si>
  <si>
    <t>Telford para  contenes  en la C/San Antonio desde el residencial La Gloria hasta la Real Figuera . (81.6*0.45*0.10)*2</t>
  </si>
  <si>
    <t>V</t>
  </si>
  <si>
    <t>CORTE DE TERRENO</t>
  </si>
  <si>
    <t>Corte de terreno en la C/Real figuera desde la C/San Antonio hasta la Autopista Duarte (128.9*6.9*0.15)</t>
  </si>
  <si>
    <t>Corte de terreno en la C/San Antonio desde el residencial La Gloria hasta la Real Figuera . (469.1*9.63*0.15)</t>
  </si>
  <si>
    <t>VI</t>
  </si>
  <si>
    <t>RELLENO DE CALLE</t>
  </si>
  <si>
    <t>Regado, Nivelado y Compactado Relleno de material con Granzote de la calle en la C/Real figuera desde la C/San Antonio hasta la Autopista Duarte (185*6.9*0.15)</t>
  </si>
  <si>
    <t>Regado, Nivelado y Compactado Relleno de material con Granzote de la calle   en la C/San Antonio desde el residencial La Gloria hasta la Real Figuera . (469.1*9.63*0.15)</t>
  </si>
  <si>
    <t>VII</t>
  </si>
  <si>
    <t xml:space="preserve">CARGA Y BOTE DE MATERIAL INSERVIBLE </t>
  </si>
  <si>
    <t>Carga y  bote de material inservible en las esquina de la pared valiente Fernández (6*2*0.60)</t>
  </si>
  <si>
    <t>Carga y  bote de material inservible frente al Residencial Bosque del Prado (10.5*2*0.60)</t>
  </si>
  <si>
    <t>Carga y  bote de material inservible desde el residencial Bosque del prado hasta la Autopista Duarte (90*1*0.10)</t>
  </si>
  <si>
    <t>Carga y  bote de material inservible  en la C/Real figuera desde la C/San Antonio hasta la Autopista Duarte (128.9*6.9*0.15)</t>
  </si>
  <si>
    <t>Carga y  bote de material inservible desde el residencial Bosque del prado hasta la Autopista Duarte (90*0.45*0.10)</t>
  </si>
  <si>
    <t>Carga y  bote de material inservible  en la C/San Antonio desde el residencial La Gloria hasta la Real Figuera . (469.1*9.63*0.15)+(81.6*0.45*0.10)*2+(81.6*1*0.10)</t>
  </si>
  <si>
    <t>VIII</t>
  </si>
  <si>
    <t>HORMIGON SIMPLE</t>
  </si>
  <si>
    <t>Construcción de aceras desde el residencial Bosque del prado hasta la Autopista Duarte (90*1)</t>
  </si>
  <si>
    <t>Construcción de contenes desde el residencial Bosque del prado hasta la Autopista Duarte (90)*2</t>
  </si>
  <si>
    <t>Construcción de contén con hormigón industrial 180 kg/Cm2 en la C/San Antonio desde el residencial La Gloria hasta la Real Figuera . (81.6)</t>
  </si>
  <si>
    <t>Construcción de acera en la C/San Antonio desde el residencial La Gloria hasta la Real Figuera . (81.6*1)*2</t>
  </si>
  <si>
    <t>IX</t>
  </si>
  <si>
    <t>IMPRIMACION DE CALLE</t>
  </si>
  <si>
    <t>Imprimación @ 0.5 Gl/M2;  de la  calle en la C/Real figuera desde la C/San Antonio hasta la Autopista Duarte (128.9*6.9)</t>
  </si>
  <si>
    <t>Imprimación @ 0.5 Gl/M2;  de la  calle  en la C/San Antonio desde el residencial La Gloria hasta la Real Figuera . (469.1*9.63)</t>
  </si>
  <si>
    <t>X</t>
  </si>
  <si>
    <t xml:space="preserve">HORMIGON ARMADO </t>
  </si>
  <si>
    <t>Construcción de badén transversal l en las esquina de la pared valiente Fernández (6*2)</t>
  </si>
  <si>
    <t>Construcción de badén transversal  frente al Residencial Bosque del Prado (10.5*2)</t>
  </si>
  <si>
    <t>Construcción de badén transversal en la C/San Antonio esquina Real Figuera (15.5*2)</t>
  </si>
  <si>
    <t>XI</t>
  </si>
  <si>
    <t>CANALETA</t>
  </si>
  <si>
    <t>Construcción de canaleta (encache) ,próximo al hotel que esta al salir a la carretera de Hato Nuevo.(90*1)</t>
  </si>
  <si>
    <t>Construcción de Losa con Ø3/8@ 0.20 m ambas direcciones para tapar la canaleta existente (90*1.20*0.12)</t>
  </si>
  <si>
    <t>XII</t>
  </si>
  <si>
    <t>LIMPIEZA FINAL</t>
  </si>
  <si>
    <t>Limpieza final</t>
  </si>
  <si>
    <t>U.D</t>
  </si>
  <si>
    <t>B</t>
  </si>
  <si>
    <t>GASTOS INDIRECTOS:</t>
  </si>
  <si>
    <t>DIRECCIÓN TÉCNICA Y RESP. CIVIL.</t>
  </si>
  <si>
    <t>%</t>
  </si>
  <si>
    <t>GASTOS ADMINISTRATIVOS.</t>
  </si>
  <si>
    <t>SEGUROS Y FIANZAS.</t>
  </si>
  <si>
    <t>LIQUIDACIÓN Y PRESTS . LABORALES. Ley 686</t>
  </si>
  <si>
    <t>CODIA 1X1000  Ley 6160 de 1963 para el estado y sus dependencias</t>
  </si>
  <si>
    <r>
      <t xml:space="preserve">ITBIS (Sobre el 10% </t>
    </r>
    <r>
      <rPr>
        <b/>
        <i/>
        <sz val="11"/>
        <rFont val="Arial Narrow"/>
        <family val="2"/>
      </rPr>
      <t>Normas 07-2007, Articulo 4-Parrafo I)</t>
    </r>
  </si>
  <si>
    <t>AMA-IM0925-P041-M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</si>
</sst>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i/>
      <sz val="11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</cellStyleXfs>
  <cellXfs count="115">
    <xf numFmtId="0" fontId="0" fillId="0" borderId="0" xfId="0"/>
    <xf numFmtId="165" fontId="3" fillId="0" borderId="0" xfId="0" applyNumberFormat="1" applyFont="1" applyAlignment="1">
      <alignment horizontal="left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Fill="1" applyAlignment="1">
      <alignment horizontal="right"/>
    </xf>
    <xf numFmtId="4" fontId="4" fillId="0" borderId="0" xfId="0" applyNumberFormat="1" applyFont="1" applyAlignment="1">
      <alignment horizontal="center"/>
    </xf>
    <xf numFmtId="164" fontId="4" fillId="0" borderId="0" xfId="1" applyFont="1" applyFill="1" applyAlignment="1"/>
    <xf numFmtId="164" fontId="4" fillId="0" borderId="0" xfId="1" applyFont="1" applyFill="1" applyAlignment="1">
      <alignment horizontal="right"/>
    </xf>
    <xf numFmtId="164" fontId="4" fillId="0" borderId="0" xfId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/>
    <xf numFmtId="165" fontId="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Continuous" vertical="center" wrapText="1"/>
    </xf>
    <xf numFmtId="4" fontId="6" fillId="0" borderId="0" xfId="1" applyNumberFormat="1" applyFont="1" applyFill="1" applyAlignment="1">
      <alignment horizontal="center"/>
    </xf>
    <xf numFmtId="4" fontId="6" fillId="0" borderId="0" xfId="0" applyNumberFormat="1" applyFont="1" applyAlignment="1">
      <alignment horizontal="center"/>
    </xf>
    <xf numFmtId="164" fontId="6" fillId="0" borderId="0" xfId="1" applyFont="1" applyFill="1" applyAlignment="1">
      <alignment horizontal="center"/>
    </xf>
    <xf numFmtId="0" fontId="4" fillId="0" borderId="1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left" vertical="center" wrapText="1"/>
    </xf>
    <xf numFmtId="0" fontId="4" fillId="0" borderId="5" xfId="3" applyFont="1" applyFill="1" applyBorder="1" applyAlignment="1">
      <alignment horizontal="center" vertical="center" wrapText="1"/>
    </xf>
    <xf numFmtId="4" fontId="8" fillId="0" borderId="5" xfId="3" applyNumberFormat="1" applyFont="1" applyFill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4" fontId="4" fillId="0" borderId="5" xfId="3" applyNumberFormat="1" applyFont="1" applyBorder="1" applyAlignment="1">
      <alignment horizontal="left" wrapText="1"/>
    </xf>
    <xf numFmtId="4" fontId="4" fillId="0" borderId="5" xfId="3" applyNumberFormat="1" applyFont="1" applyBorder="1" applyAlignment="1">
      <alignment horizontal="center" wrapText="1"/>
    </xf>
    <xf numFmtId="0" fontId="4" fillId="0" borderId="5" xfId="3" applyFont="1" applyBorder="1" applyAlignment="1">
      <alignment horizontal="center" wrapText="1"/>
    </xf>
    <xf numFmtId="0" fontId="4" fillId="0" borderId="6" xfId="3" applyFont="1" applyBorder="1" applyAlignment="1">
      <alignment horizontal="center" vertical="center" wrapText="1"/>
    </xf>
    <xf numFmtId="15" fontId="3" fillId="0" borderId="0" xfId="3" applyNumberFormat="1" applyFont="1" applyAlignment="1">
      <alignment horizontal="center" vertical="center" wrapText="1"/>
    </xf>
    <xf numFmtId="4" fontId="4" fillId="0" borderId="0" xfId="3" applyNumberFormat="1" applyFont="1" applyAlignment="1">
      <alignment horizontal="center" wrapText="1"/>
    </xf>
    <xf numFmtId="4" fontId="4" fillId="0" borderId="0" xfId="3" applyNumberFormat="1" applyFont="1" applyAlignment="1">
      <alignment horizontal="left" wrapText="1"/>
    </xf>
    <xf numFmtId="0" fontId="4" fillId="0" borderId="7" xfId="3" applyFont="1" applyBorder="1" applyAlignment="1">
      <alignment horizontal="center" wrapText="1"/>
    </xf>
    <xf numFmtId="0" fontId="4" fillId="0" borderId="11" xfId="3" applyFont="1" applyBorder="1" applyAlignment="1">
      <alignment horizontal="center" vertical="center" wrapText="1"/>
    </xf>
    <xf numFmtId="4" fontId="3" fillId="0" borderId="12" xfId="3" applyNumberFormat="1" applyFont="1" applyBorder="1" applyAlignment="1">
      <alignment horizontal="center" vertical="center" wrapText="1"/>
    </xf>
    <xf numFmtId="165" fontId="9" fillId="3" borderId="0" xfId="0" applyNumberFormat="1" applyFont="1" applyFill="1" applyAlignment="1">
      <alignment horizontal="center"/>
    </xf>
    <xf numFmtId="4" fontId="9" fillId="3" borderId="0" xfId="0" applyNumberFormat="1" applyFont="1" applyFill="1" applyAlignment="1">
      <alignment horizontal="center" vertical="center" wrapText="1"/>
    </xf>
    <xf numFmtId="4" fontId="9" fillId="3" borderId="0" xfId="1" applyNumberFormat="1" applyFont="1" applyFill="1" applyBorder="1" applyAlignment="1">
      <alignment horizontal="center"/>
    </xf>
    <xf numFmtId="4" fontId="9" fillId="3" borderId="0" xfId="0" applyNumberFormat="1" applyFont="1" applyFill="1" applyAlignment="1">
      <alignment horizontal="center"/>
    </xf>
    <xf numFmtId="0" fontId="10" fillId="0" borderId="0" xfId="4" applyFont="1" applyAlignment="1">
      <alignment horizontal="center" vertical="center" wrapText="1"/>
    </xf>
    <xf numFmtId="0" fontId="10" fillId="0" borderId="0" xfId="4" applyFont="1" applyAlignment="1">
      <alignment vertical="center" wrapText="1"/>
    </xf>
    <xf numFmtId="4" fontId="10" fillId="0" borderId="0" xfId="4" applyNumberFormat="1" applyFont="1" applyAlignment="1">
      <alignment horizontal="center" wrapText="1"/>
    </xf>
    <xf numFmtId="0" fontId="10" fillId="0" borderId="0" xfId="4" applyFont="1" applyAlignment="1">
      <alignment horizontal="center" wrapText="1"/>
    </xf>
    <xf numFmtId="4" fontId="11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 vertical="center" wrapText="1"/>
    </xf>
    <xf numFmtId="4" fontId="10" fillId="0" borderId="5" xfId="4" applyNumberFormat="1" applyFont="1" applyBorder="1" applyAlignment="1">
      <alignment horizontal="center" wrapText="1"/>
    </xf>
    <xf numFmtId="0" fontId="10" fillId="0" borderId="5" xfId="4" applyFont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4" fontId="13" fillId="0" borderId="5" xfId="1" applyNumberFormat="1" applyFont="1" applyFill="1" applyBorder="1" applyAlignment="1">
      <alignment horizontal="center"/>
    </xf>
    <xf numFmtId="0" fontId="8" fillId="0" borderId="5" xfId="4" applyFont="1" applyBorder="1" applyAlignment="1">
      <alignment horizontal="center" wrapText="1"/>
    </xf>
    <xf numFmtId="0" fontId="8" fillId="0" borderId="5" xfId="0" applyFont="1" applyBorder="1" applyAlignment="1">
      <alignment vertical="center"/>
    </xf>
    <xf numFmtId="4" fontId="13" fillId="0" borderId="5" xfId="0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left" vertical="center" wrapText="1"/>
    </xf>
    <xf numFmtId="4" fontId="12" fillId="0" borderId="5" xfId="1" applyNumberFormat="1" applyFont="1" applyFill="1" applyBorder="1" applyAlignment="1">
      <alignment horizontal="center"/>
    </xf>
    <xf numFmtId="4" fontId="12" fillId="0" borderId="5" xfId="0" applyNumberFormat="1" applyFont="1" applyFill="1" applyBorder="1" applyAlignment="1">
      <alignment horizontal="center"/>
    </xf>
    <xf numFmtId="0" fontId="13" fillId="5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2" fillId="0" borderId="5" xfId="0" applyFont="1" applyBorder="1"/>
    <xf numFmtId="4" fontId="4" fillId="5" borderId="5" xfId="4" applyNumberFormat="1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 wrapText="1"/>
    </xf>
    <xf numFmtId="4" fontId="13" fillId="5" borderId="5" xfId="1" applyNumberFormat="1" applyFont="1" applyFill="1" applyBorder="1" applyAlignment="1">
      <alignment horizontal="center"/>
    </xf>
    <xf numFmtId="4" fontId="13" fillId="5" borderId="5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5" xfId="0" applyBorder="1"/>
    <xf numFmtId="0" fontId="12" fillId="0" borderId="5" xfId="4" applyFont="1" applyFill="1" applyBorder="1" applyAlignment="1">
      <alignment horizontal="center" wrapText="1"/>
    </xf>
    <xf numFmtId="0" fontId="13" fillId="0" borderId="5" xfId="4" applyFont="1" applyFill="1" applyBorder="1" applyAlignment="1">
      <alignment horizontal="left" wrapText="1"/>
    </xf>
    <xf numFmtId="4" fontId="12" fillId="5" borderId="5" xfId="0" applyNumberFormat="1" applyFont="1" applyFill="1" applyBorder="1" applyAlignment="1">
      <alignment horizontal="center"/>
    </xf>
    <xf numFmtId="0" fontId="12" fillId="5" borderId="5" xfId="4" applyFont="1" applyFill="1" applyBorder="1" applyAlignment="1">
      <alignment horizontal="left" wrapText="1"/>
    </xf>
    <xf numFmtId="4" fontId="12" fillId="0" borderId="5" xfId="4" applyNumberFormat="1" applyFont="1" applyBorder="1" applyAlignment="1">
      <alignment horizontal="center" wrapText="1"/>
    </xf>
    <xf numFmtId="0" fontId="12" fillId="0" borderId="5" xfId="4" applyFont="1" applyBorder="1" applyAlignment="1">
      <alignment horizontal="center" wrapText="1"/>
    </xf>
    <xf numFmtId="0" fontId="13" fillId="0" borderId="5" xfId="0" applyFont="1" applyFill="1" applyBorder="1" applyAlignment="1">
      <alignment horizontal="left" wrapText="1"/>
    </xf>
    <xf numFmtId="4" fontId="13" fillId="5" borderId="5" xfId="4" applyNumberFormat="1" applyFont="1" applyFill="1" applyBorder="1" applyAlignment="1">
      <alignment horizontal="center" wrapText="1"/>
    </xf>
    <xf numFmtId="0" fontId="13" fillId="5" borderId="5" xfId="4" applyFont="1" applyFill="1" applyBorder="1" applyAlignment="1">
      <alignment horizontal="center" wrapText="1"/>
    </xf>
    <xf numFmtId="0" fontId="14" fillId="6" borderId="13" xfId="0" applyFont="1" applyFill="1" applyBorder="1" applyAlignment="1">
      <alignment horizontal="center" vertical="center" wrapText="1"/>
    </xf>
    <xf numFmtId="4" fontId="13" fillId="0" borderId="5" xfId="4" applyNumberFormat="1" applyFont="1" applyFill="1" applyBorder="1" applyAlignment="1">
      <alignment horizontal="center" wrapText="1"/>
    </xf>
    <xf numFmtId="0" fontId="13" fillId="0" borderId="5" xfId="4" applyFont="1" applyFill="1" applyBorder="1" applyAlignment="1">
      <alignment horizontal="center" wrapText="1"/>
    </xf>
    <xf numFmtId="2" fontId="13" fillId="0" borderId="5" xfId="4" applyNumberFormat="1" applyFont="1" applyFill="1" applyBorder="1" applyAlignment="1">
      <alignment horizontal="center" vertical="center" wrapText="1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0" fontId="13" fillId="5" borderId="5" xfId="0" applyFont="1" applyFill="1" applyBorder="1" applyAlignment="1">
      <alignment horizontal="left" wrapText="1"/>
    </xf>
    <xf numFmtId="0" fontId="4" fillId="5" borderId="5" xfId="4" applyFont="1" applyFill="1" applyBorder="1" applyAlignment="1">
      <alignment horizontal="center" wrapText="1"/>
    </xf>
    <xf numFmtId="0" fontId="13" fillId="5" borderId="5" xfId="0" applyFont="1" applyFill="1" applyBorder="1"/>
    <xf numFmtId="165" fontId="13" fillId="5" borderId="5" xfId="0" applyNumberFormat="1" applyFont="1" applyFill="1" applyBorder="1" applyAlignment="1">
      <alignment horizontal="center"/>
    </xf>
    <xf numFmtId="165" fontId="5" fillId="5" borderId="0" xfId="0" applyNumberFormat="1" applyFont="1" applyFill="1" applyAlignment="1">
      <alignment horizontal="center"/>
    </xf>
    <xf numFmtId="4" fontId="5" fillId="5" borderId="0" xfId="0" applyNumberFormat="1" applyFont="1" applyFill="1" applyAlignment="1">
      <alignment vertical="center"/>
    </xf>
    <xf numFmtId="4" fontId="4" fillId="5" borderId="0" xfId="1" applyNumberFormat="1" applyFont="1" applyFill="1" applyBorder="1" applyAlignment="1"/>
    <xf numFmtId="165" fontId="4" fillId="5" borderId="0" xfId="0" applyNumberFormat="1" applyFont="1" applyFill="1"/>
    <xf numFmtId="4" fontId="4" fillId="5" borderId="0" xfId="1" applyNumberFormat="1" applyFont="1" applyFill="1" applyBorder="1" applyAlignment="1">
      <alignment horizontal="center"/>
    </xf>
    <xf numFmtId="165" fontId="6" fillId="5" borderId="0" xfId="0" applyNumberFormat="1" applyFont="1" applyFill="1" applyAlignment="1">
      <alignment horizontal="center"/>
    </xf>
    <xf numFmtId="164" fontId="6" fillId="5" borderId="0" xfId="1" applyFont="1" applyFill="1" applyBorder="1" applyAlignment="1">
      <alignment vertical="center"/>
    </xf>
    <xf numFmtId="4" fontId="6" fillId="5" borderId="0" xfId="2" applyNumberFormat="1" applyFont="1" applyFill="1" applyBorder="1" applyAlignment="1"/>
    <xf numFmtId="165" fontId="6" fillId="5" borderId="0" xfId="0" applyNumberFormat="1" applyFont="1" applyFill="1"/>
    <xf numFmtId="4" fontId="6" fillId="5" borderId="0" xfId="1" applyNumberFormat="1" applyFont="1" applyFill="1" applyBorder="1" applyAlignment="1">
      <alignment horizontal="center"/>
    </xf>
    <xf numFmtId="165" fontId="6" fillId="5" borderId="0" xfId="1" applyNumberFormat="1" applyFont="1" applyFill="1" applyBorder="1" applyAlignment="1">
      <alignment horizontal="center"/>
    </xf>
    <xf numFmtId="4" fontId="11" fillId="4" borderId="5" xfId="0" applyNumberFormat="1" applyFont="1" applyFill="1" applyBorder="1" applyAlignment="1">
      <alignment horizontal="center" vertical="center"/>
    </xf>
    <xf numFmtId="4" fontId="10" fillId="0" borderId="5" xfId="4" applyNumberFormat="1" applyFont="1" applyBorder="1" applyAlignment="1">
      <alignment horizontal="center" vertical="center" wrapText="1"/>
    </xf>
    <xf numFmtId="0" fontId="10" fillId="0" borderId="5" xfId="4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4" fillId="0" borderId="0" xfId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5" fontId="3" fillId="2" borderId="8" xfId="3" applyNumberFormat="1" applyFont="1" applyFill="1" applyBorder="1" applyAlignment="1">
      <alignment horizontal="center" vertical="center" wrapText="1"/>
    </xf>
    <xf numFmtId="165" fontId="3" fillId="2" borderId="9" xfId="3" applyNumberFormat="1" applyFont="1" applyFill="1" applyBorder="1" applyAlignment="1">
      <alignment horizontal="center" vertical="center" wrapText="1"/>
    </xf>
    <xf numFmtId="165" fontId="3" fillId="2" borderId="10" xfId="3" applyNumberFormat="1" applyFont="1" applyFill="1" applyBorder="1" applyAlignment="1">
      <alignment horizontal="center" vertical="center" wrapText="1"/>
    </xf>
    <xf numFmtId="4" fontId="4" fillId="2" borderId="8" xfId="3" applyNumberFormat="1" applyFont="1" applyFill="1" applyBorder="1" applyAlignment="1">
      <alignment horizontal="center" wrapText="1"/>
    </xf>
    <xf numFmtId="4" fontId="4" fillId="2" borderId="10" xfId="3" applyNumberFormat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wrapText="1"/>
    </xf>
    <xf numFmtId="166" fontId="3" fillId="0" borderId="5" xfId="0" applyNumberFormat="1" applyFont="1" applyBorder="1" applyAlignment="1">
      <alignment horizontal="center" vertical="center" wrapText="1"/>
    </xf>
    <xf numFmtId="165" fontId="3" fillId="2" borderId="8" xfId="3" applyNumberFormat="1" applyFont="1" applyFill="1" applyBorder="1" applyAlignment="1">
      <alignment horizontal="center" wrapText="1"/>
    </xf>
    <xf numFmtId="165" fontId="3" fillId="2" borderId="9" xfId="3" applyNumberFormat="1" applyFont="1" applyFill="1" applyBorder="1" applyAlignment="1">
      <alignment horizontal="center" wrapText="1"/>
    </xf>
    <xf numFmtId="165" fontId="3" fillId="2" borderId="10" xfId="3" applyNumberFormat="1" applyFont="1" applyFill="1" applyBorder="1" applyAlignment="1">
      <alignment horizontal="center" wrapText="1"/>
    </xf>
  </cellXfs>
  <cellStyles count="5">
    <cellStyle name="Millares" xfId="1" builtinId="3"/>
    <cellStyle name="Normal" xfId="0" builtinId="0"/>
    <cellStyle name="Normal_Capellan Lebron" xfId="4"/>
    <cellStyle name="Normal_parque de la union1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410224</xdr:colOff>
      <xdr:row>0</xdr:row>
      <xdr:rowOff>115661</xdr:rowOff>
    </xdr:from>
    <xdr:to>
      <xdr:col>1</xdr:col>
      <xdr:colOff>866775</xdr:colOff>
      <xdr:row>6</xdr:row>
      <xdr:rowOff>190500</xdr:rowOff>
    </xdr:to>
    <xdr:pic>
      <xdr:nvPicPr>
        <xdr:cNvPr id="6" name="Imagen 5" descr="C:\Users\isabel ogando\AppData\Local\Packages\Microsoft.Windows.Photos_8wekyb3d8bbwe\TempState\ShareServiceTempFolder\logo ama 2024-2028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24" y="115661"/>
          <a:ext cx="1304276" cy="133213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605518</xdr:colOff>
      <xdr:row>3</xdr:row>
      <xdr:rowOff>68036</xdr:rowOff>
    </xdr:from>
    <xdr:ext cx="184731" cy="264560"/>
    <xdr:sp macro="" textlink="">
      <xdr:nvSpPr>
        <xdr:cNvPr id="7" name="CuadroTexto 6"/>
        <xdr:cNvSpPr txBox="1"/>
      </xdr:nvSpPr>
      <xdr:spPr>
        <a:xfrm>
          <a:off x="605518" y="6966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view="pageBreakPreview" zoomScaleNormal="100" zoomScaleSheetLayoutView="100" workbookViewId="0">
      <selection activeCell="F9" sqref="F9:G9"/>
    </sheetView>
  </sheetViews>
  <sheetFormatPr baseColWidth="10" defaultRowHeight="15" x14ac:dyDescent="0.25"/>
  <cols>
    <col min="1" max="1" width="12.7109375" customWidth="1"/>
    <col min="2" max="2" width="33.28515625" customWidth="1"/>
    <col min="3" max="3" width="11.85546875" customWidth="1"/>
    <col min="4" max="4" width="11.42578125" customWidth="1"/>
    <col min="5" max="5" width="12" customWidth="1"/>
    <col min="6" max="6" width="15.140625" customWidth="1"/>
    <col min="7" max="7" width="24.5703125" customWidth="1"/>
  </cols>
  <sheetData>
    <row r="1" spans="1:7" ht="16.5" x14ac:dyDescent="0.3">
      <c r="A1" s="1"/>
      <c r="B1" s="2"/>
      <c r="C1" s="3"/>
      <c r="D1" s="4"/>
      <c r="E1" s="5"/>
      <c r="F1" s="6"/>
      <c r="G1" s="7"/>
    </row>
    <row r="2" spans="1:7" ht="16.5" x14ac:dyDescent="0.3">
      <c r="A2" s="8"/>
      <c r="B2" s="9"/>
      <c r="C2" s="4"/>
      <c r="D2" s="8"/>
      <c r="E2" s="4"/>
      <c r="F2" s="4"/>
      <c r="G2" s="10"/>
    </row>
    <row r="3" spans="1:7" ht="16.5" x14ac:dyDescent="0.3">
      <c r="A3" s="96" t="s">
        <v>0</v>
      </c>
      <c r="B3" s="96"/>
      <c r="C3" s="96"/>
      <c r="D3" s="96"/>
      <c r="E3" s="96"/>
      <c r="F3" s="96"/>
      <c r="G3" s="96"/>
    </row>
    <row r="4" spans="1:7" ht="16.5" x14ac:dyDescent="0.3">
      <c r="A4" s="96" t="s">
        <v>1</v>
      </c>
      <c r="B4" s="96"/>
      <c r="C4" s="96"/>
      <c r="D4" s="96"/>
      <c r="E4" s="96"/>
      <c r="F4" s="96"/>
      <c r="G4" s="96"/>
    </row>
    <row r="5" spans="1:7" ht="16.5" x14ac:dyDescent="0.3">
      <c r="A5" s="11"/>
      <c r="B5" s="5"/>
      <c r="C5" s="5"/>
      <c r="D5" s="5"/>
      <c r="E5" s="5"/>
      <c r="F5" s="5"/>
      <c r="G5" s="7"/>
    </row>
    <row r="6" spans="1:7" ht="16.5" x14ac:dyDescent="0.3">
      <c r="A6" s="97" t="s">
        <v>2</v>
      </c>
      <c r="B6" s="97"/>
      <c r="C6" s="97"/>
      <c r="D6" s="97"/>
      <c r="E6" s="97"/>
      <c r="F6" s="97"/>
      <c r="G6" s="97"/>
    </row>
    <row r="7" spans="1:7" ht="16.5" x14ac:dyDescent="0.3">
      <c r="A7" s="98" t="s">
        <v>3</v>
      </c>
      <c r="B7" s="98"/>
      <c r="C7" s="98"/>
      <c r="D7" s="98"/>
      <c r="E7" s="98"/>
      <c r="F7" s="98"/>
      <c r="G7" s="98"/>
    </row>
    <row r="8" spans="1:7" ht="17.25" thickBot="1" x14ac:dyDescent="0.35">
      <c r="A8" s="12"/>
      <c r="B8" s="13"/>
      <c r="C8" s="14"/>
      <c r="D8" s="15"/>
      <c r="E8" s="14"/>
      <c r="F8" s="14"/>
      <c r="G8" s="16"/>
    </row>
    <row r="9" spans="1:7" ht="111" customHeight="1" x14ac:dyDescent="0.25">
      <c r="A9" s="17" t="s">
        <v>4</v>
      </c>
      <c r="B9" s="99" t="s">
        <v>5</v>
      </c>
      <c r="C9" s="100"/>
      <c r="D9" s="101"/>
      <c r="E9" s="18" t="s">
        <v>6</v>
      </c>
      <c r="F9" s="99" t="s">
        <v>99</v>
      </c>
      <c r="G9" s="101"/>
    </row>
    <row r="10" spans="1:7" ht="25.5" x14ac:dyDescent="0.25">
      <c r="A10" s="19" t="s">
        <v>7</v>
      </c>
      <c r="B10" s="107" t="s">
        <v>8</v>
      </c>
      <c r="C10" s="107"/>
      <c r="D10" s="107"/>
      <c r="E10" s="20" t="s">
        <v>9</v>
      </c>
      <c r="F10" s="108" t="s">
        <v>10</v>
      </c>
      <c r="G10" s="108"/>
    </row>
    <row r="11" spans="1:7" ht="85.5" customHeight="1" x14ac:dyDescent="0.3">
      <c r="A11" s="21" t="s">
        <v>11</v>
      </c>
      <c r="B11" s="109" t="s">
        <v>12</v>
      </c>
      <c r="C11" s="109"/>
      <c r="D11" s="109"/>
      <c r="E11" s="22" t="s">
        <v>13</v>
      </c>
      <c r="F11" s="110" t="s">
        <v>14</v>
      </c>
      <c r="G11" s="110"/>
    </row>
    <row r="12" spans="1:7" ht="16.5" x14ac:dyDescent="0.3">
      <c r="A12" s="21" t="s">
        <v>15</v>
      </c>
      <c r="B12" s="111">
        <v>45919</v>
      </c>
      <c r="C12" s="111"/>
      <c r="D12" s="111"/>
      <c r="E12" s="22" t="s">
        <v>16</v>
      </c>
      <c r="F12" s="23">
        <v>0</v>
      </c>
      <c r="G12" s="24" t="s">
        <v>17</v>
      </c>
    </row>
    <row r="13" spans="1:7" ht="17.25" thickBot="1" x14ac:dyDescent="0.35">
      <c r="A13" s="25" t="s">
        <v>18</v>
      </c>
      <c r="B13" s="26"/>
      <c r="C13" s="27" t="s">
        <v>19</v>
      </c>
      <c r="D13" s="27" t="s">
        <v>20</v>
      </c>
      <c r="E13" s="28" t="s">
        <v>13</v>
      </c>
      <c r="F13" s="27" t="s">
        <v>20</v>
      </c>
      <c r="G13" s="29" t="s">
        <v>17</v>
      </c>
    </row>
    <row r="14" spans="1:7" ht="17.25" thickBot="1" x14ac:dyDescent="0.35">
      <c r="A14" s="25" t="s">
        <v>21</v>
      </c>
      <c r="B14" s="26"/>
      <c r="C14" s="112" t="s">
        <v>22</v>
      </c>
      <c r="D14" s="113"/>
      <c r="E14" s="114"/>
      <c r="F14" s="105"/>
      <c r="G14" s="106"/>
    </row>
    <row r="15" spans="1:7" ht="17.25" thickBot="1" x14ac:dyDescent="0.35">
      <c r="A15" s="30"/>
      <c r="B15" s="31"/>
      <c r="C15" s="102" t="s">
        <v>23</v>
      </c>
      <c r="D15" s="103"/>
      <c r="E15" s="104"/>
      <c r="F15" s="105"/>
      <c r="G15" s="106"/>
    </row>
    <row r="17" spans="1:4" x14ac:dyDescent="0.25">
      <c r="A17" s="32" t="s">
        <v>24</v>
      </c>
      <c r="B17" s="33" t="s">
        <v>25</v>
      </c>
      <c r="C17" s="34" t="s">
        <v>26</v>
      </c>
      <c r="D17" s="35" t="s">
        <v>27</v>
      </c>
    </row>
    <row r="18" spans="1:4" x14ac:dyDescent="0.25">
      <c r="A18" s="36"/>
      <c r="B18" s="37"/>
      <c r="C18" s="38"/>
      <c r="D18" s="39"/>
    </row>
    <row r="19" spans="1:4" x14ac:dyDescent="0.25">
      <c r="A19" s="40" t="s">
        <v>28</v>
      </c>
      <c r="B19" s="41" t="s">
        <v>29</v>
      </c>
      <c r="C19" s="42"/>
      <c r="D19" s="43"/>
    </row>
    <row r="20" spans="1:4" ht="59.25" customHeight="1" x14ac:dyDescent="0.25">
      <c r="A20" s="44">
        <v>1.01</v>
      </c>
      <c r="B20" s="45" t="s">
        <v>30</v>
      </c>
      <c r="C20" s="46">
        <v>2</v>
      </c>
      <c r="D20" s="46" t="s">
        <v>31</v>
      </c>
    </row>
    <row r="21" spans="1:4" ht="15.75" x14ac:dyDescent="0.25">
      <c r="A21" s="47"/>
      <c r="B21" s="48"/>
      <c r="C21" s="46"/>
      <c r="D21" s="46"/>
    </row>
    <row r="22" spans="1:4" s="95" customFormat="1" ht="43.5" customHeight="1" x14ac:dyDescent="0.25">
      <c r="A22" s="92" t="s">
        <v>32</v>
      </c>
      <c r="B22" s="41" t="s">
        <v>33</v>
      </c>
      <c r="C22" s="93"/>
      <c r="D22" s="94"/>
    </row>
    <row r="23" spans="1:4" ht="83.25" customHeight="1" x14ac:dyDescent="0.25">
      <c r="A23" s="49">
        <v>2.0099999999999998</v>
      </c>
      <c r="B23" s="50" t="s">
        <v>34</v>
      </c>
      <c r="C23" s="51">
        <f>6*2</f>
        <v>12</v>
      </c>
      <c r="D23" s="52" t="s">
        <v>35</v>
      </c>
    </row>
    <row r="24" spans="1:4" ht="83.25" customHeight="1" x14ac:dyDescent="0.25">
      <c r="A24" s="49">
        <f t="shared" ref="A24:A28" si="0">A23+0.01</f>
        <v>2.0199999999999996</v>
      </c>
      <c r="B24" s="50" t="s">
        <v>36</v>
      </c>
      <c r="C24" s="46">
        <f>10.5*2</f>
        <v>21</v>
      </c>
      <c r="D24" s="49" t="s">
        <v>35</v>
      </c>
    </row>
    <row r="25" spans="1:4" ht="83.25" customHeight="1" x14ac:dyDescent="0.25">
      <c r="A25" s="49">
        <f t="shared" si="0"/>
        <v>2.0299999999999994</v>
      </c>
      <c r="B25" s="53" t="s">
        <v>37</v>
      </c>
      <c r="C25" s="46">
        <f>(90*1)</f>
        <v>90</v>
      </c>
      <c r="D25" s="49" t="s">
        <v>35</v>
      </c>
    </row>
    <row r="26" spans="1:4" ht="83.25" customHeight="1" x14ac:dyDescent="0.25">
      <c r="A26" s="49">
        <f t="shared" si="0"/>
        <v>2.0399999999999991</v>
      </c>
      <c r="B26" s="53" t="s">
        <v>38</v>
      </c>
      <c r="C26" s="46">
        <f>(90)</f>
        <v>90</v>
      </c>
      <c r="D26" s="49" t="s">
        <v>39</v>
      </c>
    </row>
    <row r="27" spans="1:4" ht="83.25" customHeight="1" x14ac:dyDescent="0.25">
      <c r="A27" s="49">
        <f t="shared" si="0"/>
        <v>2.0499999999999989</v>
      </c>
      <c r="B27" s="45" t="s">
        <v>40</v>
      </c>
      <c r="C27" s="46">
        <f>(81.6)</f>
        <v>81.599999999999994</v>
      </c>
      <c r="D27" s="49" t="s">
        <v>39</v>
      </c>
    </row>
    <row r="28" spans="1:4" ht="83.25" customHeight="1" x14ac:dyDescent="0.25">
      <c r="A28" s="49">
        <f t="shared" si="0"/>
        <v>2.0599999999999987</v>
      </c>
      <c r="B28" s="54" t="s">
        <v>41</v>
      </c>
      <c r="C28" s="46">
        <f>(81.6*1)</f>
        <v>81.599999999999994</v>
      </c>
      <c r="D28" s="49" t="s">
        <v>35</v>
      </c>
    </row>
    <row r="29" spans="1:4" x14ac:dyDescent="0.25">
      <c r="A29" s="55"/>
      <c r="B29" s="55"/>
      <c r="C29" s="55"/>
      <c r="D29" s="55"/>
    </row>
    <row r="30" spans="1:4" ht="52.5" customHeight="1" x14ac:dyDescent="0.3">
      <c r="A30" s="41" t="s">
        <v>42</v>
      </c>
      <c r="B30" s="41" t="s">
        <v>43</v>
      </c>
      <c r="C30" s="56"/>
      <c r="D30" s="56"/>
    </row>
    <row r="31" spans="1:4" ht="76.5" customHeight="1" x14ac:dyDescent="0.25">
      <c r="A31" s="49">
        <v>3.01</v>
      </c>
      <c r="B31" s="50" t="s">
        <v>44</v>
      </c>
      <c r="C31" s="46">
        <f>(90*1*0.1)*2</f>
        <v>18</v>
      </c>
      <c r="D31" s="49" t="s">
        <v>45</v>
      </c>
    </row>
    <row r="32" spans="1:4" ht="76.5" customHeight="1" x14ac:dyDescent="0.25">
      <c r="A32" s="49">
        <f>A31+0.01</f>
        <v>3.0199999999999996</v>
      </c>
      <c r="B32" s="50" t="s">
        <v>46</v>
      </c>
      <c r="C32" s="46">
        <f>(81.6*1*0.1)</f>
        <v>8.16</v>
      </c>
      <c r="D32" s="49" t="s">
        <v>45</v>
      </c>
    </row>
    <row r="33" spans="1:4" ht="15.75" x14ac:dyDescent="0.25">
      <c r="A33" s="49"/>
      <c r="B33" s="54"/>
      <c r="C33" s="46"/>
      <c r="D33" s="49"/>
    </row>
    <row r="34" spans="1:4" ht="24.75" customHeight="1" x14ac:dyDescent="0.25">
      <c r="A34" s="41" t="s">
        <v>47</v>
      </c>
      <c r="B34" s="41" t="s">
        <v>48</v>
      </c>
      <c r="C34" s="57"/>
      <c r="D34" s="57"/>
    </row>
    <row r="35" spans="1:4" ht="96" customHeight="1" x14ac:dyDescent="0.25">
      <c r="A35" s="49">
        <v>4.01</v>
      </c>
      <c r="B35" s="50" t="s">
        <v>49</v>
      </c>
      <c r="C35" s="58">
        <f xml:space="preserve"> (90*0.45*0.1)</f>
        <v>4.05</v>
      </c>
      <c r="D35" s="59" t="s">
        <v>45</v>
      </c>
    </row>
    <row r="36" spans="1:4" ht="96" customHeight="1" x14ac:dyDescent="0.25">
      <c r="A36" s="49">
        <f>A35+0.01</f>
        <v>4.0199999999999996</v>
      </c>
      <c r="B36" s="50" t="s">
        <v>50</v>
      </c>
      <c r="C36" s="58">
        <f>(81.6*0.45*0.1)*2</f>
        <v>7.3440000000000003</v>
      </c>
      <c r="D36" s="59" t="s">
        <v>45</v>
      </c>
    </row>
    <row r="37" spans="1:4" ht="15.75" x14ac:dyDescent="0.25">
      <c r="A37" s="49"/>
      <c r="B37" s="60"/>
      <c r="C37" s="61"/>
      <c r="D37" s="61"/>
    </row>
    <row r="38" spans="1:4" ht="15.75" x14ac:dyDescent="0.25">
      <c r="A38" s="41" t="s">
        <v>51</v>
      </c>
      <c r="B38" s="41" t="s">
        <v>52</v>
      </c>
      <c r="C38" s="57"/>
      <c r="D38" s="57"/>
    </row>
    <row r="39" spans="1:4" ht="69.75" customHeight="1" x14ac:dyDescent="0.25">
      <c r="A39" s="49">
        <v>5.01</v>
      </c>
      <c r="B39" s="45" t="s">
        <v>53</v>
      </c>
      <c r="C39" s="46">
        <f xml:space="preserve"> (128.9*6.9*0.15)</f>
        <v>133.41150000000002</v>
      </c>
      <c r="D39" s="52" t="s">
        <v>45</v>
      </c>
    </row>
    <row r="40" spans="1:4" ht="69.75" customHeight="1" x14ac:dyDescent="0.25">
      <c r="A40" s="49">
        <f>A39+0.01</f>
        <v>5.0199999999999996</v>
      </c>
      <c r="B40" s="50" t="s">
        <v>54</v>
      </c>
      <c r="C40" s="46">
        <f>(469.1*9.63*0.15)</f>
        <v>677.61495000000014</v>
      </c>
      <c r="D40" s="52" t="s">
        <v>45</v>
      </c>
    </row>
    <row r="41" spans="1:4" x14ac:dyDescent="0.25">
      <c r="A41" s="61"/>
      <c r="B41" s="61"/>
      <c r="C41" s="61"/>
      <c r="D41" s="61"/>
    </row>
    <row r="42" spans="1:4" ht="30.75" customHeight="1" x14ac:dyDescent="0.25">
      <c r="A42" s="41" t="s">
        <v>55</v>
      </c>
      <c r="B42" s="41" t="s">
        <v>56</v>
      </c>
      <c r="C42" s="57"/>
      <c r="D42" s="57"/>
    </row>
    <row r="43" spans="1:4" ht="120.75" customHeight="1" x14ac:dyDescent="0.25">
      <c r="A43" s="59">
        <v>6.01</v>
      </c>
      <c r="B43" s="45" t="s">
        <v>57</v>
      </c>
      <c r="C43" s="46">
        <f>(185*6.9*0.15)</f>
        <v>191.47499999999999</v>
      </c>
      <c r="D43" s="62" t="s">
        <v>45</v>
      </c>
    </row>
    <row r="44" spans="1:4" ht="120.75" customHeight="1" x14ac:dyDescent="0.25">
      <c r="A44" s="59">
        <f>A43+0.01</f>
        <v>6.02</v>
      </c>
      <c r="B44" s="63" t="s">
        <v>58</v>
      </c>
      <c r="C44" s="46">
        <f xml:space="preserve"> (469.1*9.63*0.15)</f>
        <v>677.61495000000014</v>
      </c>
      <c r="D44" s="62" t="s">
        <v>45</v>
      </c>
    </row>
    <row r="45" spans="1:4" x14ac:dyDescent="0.25">
      <c r="A45" s="61"/>
      <c r="B45" s="61"/>
      <c r="C45" s="61"/>
      <c r="D45" s="61"/>
    </row>
    <row r="46" spans="1:4" ht="37.5" customHeight="1" x14ac:dyDescent="0.25">
      <c r="A46" s="41" t="s">
        <v>59</v>
      </c>
      <c r="B46" s="41" t="s">
        <v>60</v>
      </c>
      <c r="C46" s="57"/>
      <c r="D46" s="57"/>
    </row>
    <row r="47" spans="1:4" ht="124.5" customHeight="1" x14ac:dyDescent="0.25">
      <c r="A47" s="49">
        <v>7.01</v>
      </c>
      <c r="B47" s="50" t="s">
        <v>61</v>
      </c>
      <c r="C47" s="51">
        <f xml:space="preserve"> (6*2*0.6)</f>
        <v>7.1999999999999993</v>
      </c>
      <c r="D47" s="52" t="s">
        <v>45</v>
      </c>
    </row>
    <row r="48" spans="1:4" ht="124.5" customHeight="1" x14ac:dyDescent="0.25">
      <c r="A48" s="49">
        <f>A47+0.01</f>
        <v>7.02</v>
      </c>
      <c r="B48" s="53" t="s">
        <v>62</v>
      </c>
      <c r="C48" s="46">
        <f xml:space="preserve"> (10.5*2*0.6)</f>
        <v>12.6</v>
      </c>
      <c r="D48" s="52" t="s">
        <v>45</v>
      </c>
    </row>
    <row r="49" spans="1:4" ht="124.5" customHeight="1" x14ac:dyDescent="0.25">
      <c r="A49" s="49">
        <f t="shared" ref="A49:A52" si="1">A48+0.01</f>
        <v>7.0299999999999994</v>
      </c>
      <c r="B49" s="53" t="s">
        <v>63</v>
      </c>
      <c r="C49" s="46">
        <f>(90*1*0.1)</f>
        <v>9</v>
      </c>
      <c r="D49" s="52" t="s">
        <v>45</v>
      </c>
    </row>
    <row r="50" spans="1:4" ht="124.5" customHeight="1" x14ac:dyDescent="0.25">
      <c r="A50" s="49">
        <f t="shared" si="1"/>
        <v>7.0399999999999991</v>
      </c>
      <c r="B50" s="45" t="s">
        <v>64</v>
      </c>
      <c r="C50" s="46">
        <f xml:space="preserve"> (128.9*6.9*0.15)</f>
        <v>133.41150000000002</v>
      </c>
      <c r="D50" s="52" t="s">
        <v>45</v>
      </c>
    </row>
    <row r="51" spans="1:4" ht="124.5" customHeight="1" x14ac:dyDescent="0.25">
      <c r="A51" s="49">
        <f t="shared" si="1"/>
        <v>7.0499999999999989</v>
      </c>
      <c r="B51" s="54" t="s">
        <v>65</v>
      </c>
      <c r="C51" s="46">
        <f>(90*0.45*0.1)</f>
        <v>4.05</v>
      </c>
      <c r="D51" s="52" t="s">
        <v>45</v>
      </c>
    </row>
    <row r="52" spans="1:4" ht="124.5" customHeight="1" x14ac:dyDescent="0.25">
      <c r="A52" s="49">
        <f t="shared" si="1"/>
        <v>7.0599999999999987</v>
      </c>
      <c r="B52" s="50" t="s">
        <v>66</v>
      </c>
      <c r="C52" s="46">
        <f xml:space="preserve"> (469.1*9.63*0.15)+(81.6*0.45*0.1)*2+(81.6*1*0.1)</f>
        <v>693.11895000000015</v>
      </c>
      <c r="D52" s="52" t="s">
        <v>45</v>
      </c>
    </row>
    <row r="53" spans="1:4" x14ac:dyDescent="0.25">
      <c r="A53" s="61"/>
      <c r="B53" s="50"/>
      <c r="C53" s="61"/>
      <c r="D53" s="61"/>
    </row>
    <row r="54" spans="1:4" ht="24" customHeight="1" x14ac:dyDescent="0.25">
      <c r="A54" s="41" t="s">
        <v>67</v>
      </c>
      <c r="B54" s="41" t="s">
        <v>68</v>
      </c>
      <c r="C54" s="57"/>
      <c r="D54" s="57"/>
    </row>
    <row r="55" spans="1:4" ht="81.75" customHeight="1" x14ac:dyDescent="0.25">
      <c r="A55" s="64">
        <v>8.01</v>
      </c>
      <c r="B55" s="50" t="s">
        <v>69</v>
      </c>
      <c r="C55" s="51">
        <f>90*1</f>
        <v>90</v>
      </c>
      <c r="D55" s="52" t="s">
        <v>35</v>
      </c>
    </row>
    <row r="56" spans="1:4" ht="81.75" customHeight="1" x14ac:dyDescent="0.25">
      <c r="A56" s="64">
        <f t="shared" ref="A56:A58" si="2">A55+0.01</f>
        <v>8.02</v>
      </c>
      <c r="B56" s="50" t="s">
        <v>70</v>
      </c>
      <c r="C56" s="51">
        <f>90*2</f>
        <v>180</v>
      </c>
      <c r="D56" s="52" t="s">
        <v>39</v>
      </c>
    </row>
    <row r="57" spans="1:4" ht="81.75" customHeight="1" x14ac:dyDescent="0.25">
      <c r="A57" s="64">
        <f t="shared" si="2"/>
        <v>8.0299999999999994</v>
      </c>
      <c r="B57" s="50" t="s">
        <v>71</v>
      </c>
      <c r="C57" s="51">
        <f>81.6</f>
        <v>81.599999999999994</v>
      </c>
      <c r="D57" s="52" t="s">
        <v>39</v>
      </c>
    </row>
    <row r="58" spans="1:4" ht="81.75" customHeight="1" x14ac:dyDescent="0.25">
      <c r="A58" s="64">
        <f t="shared" si="2"/>
        <v>8.0399999999999991</v>
      </c>
      <c r="B58" s="65" t="s">
        <v>72</v>
      </c>
      <c r="C58" s="66">
        <f>(81.6*1)*2</f>
        <v>163.19999999999999</v>
      </c>
      <c r="D58" s="67" t="s">
        <v>35</v>
      </c>
    </row>
    <row r="59" spans="1:4" ht="15.75" x14ac:dyDescent="0.25">
      <c r="A59" s="64"/>
      <c r="B59" s="68"/>
      <c r="C59" s="49"/>
      <c r="D59" s="59"/>
    </row>
    <row r="60" spans="1:4" ht="26.25" customHeight="1" x14ac:dyDescent="0.25">
      <c r="A60" s="41" t="s">
        <v>73</v>
      </c>
      <c r="B60" s="41" t="s">
        <v>74</v>
      </c>
      <c r="C60" s="49"/>
      <c r="D60" s="59"/>
    </row>
    <row r="61" spans="1:4" ht="97.5" customHeight="1" x14ac:dyDescent="0.25">
      <c r="A61" s="49">
        <v>9.01</v>
      </c>
      <c r="B61" s="45" t="s">
        <v>75</v>
      </c>
      <c r="C61" s="49">
        <f xml:space="preserve"> (128.9*6.9)</f>
        <v>889.41000000000008</v>
      </c>
      <c r="D61" s="59" t="s">
        <v>35</v>
      </c>
    </row>
    <row r="62" spans="1:4" ht="97.5" customHeight="1" x14ac:dyDescent="0.25">
      <c r="A62" s="49">
        <f>A61+0.01</f>
        <v>9.02</v>
      </c>
      <c r="B62" s="68" t="s">
        <v>76</v>
      </c>
      <c r="C62" s="49">
        <f>(469.1*9.63)</f>
        <v>4517.4330000000009</v>
      </c>
      <c r="D62" s="59" t="s">
        <v>35</v>
      </c>
    </row>
    <row r="63" spans="1:4" ht="15.75" x14ac:dyDescent="0.25">
      <c r="A63" s="49"/>
      <c r="B63" s="54"/>
      <c r="C63" s="49"/>
      <c r="D63" s="59"/>
    </row>
    <row r="64" spans="1:4" ht="23.25" customHeight="1" x14ac:dyDescent="0.25">
      <c r="A64" s="41" t="s">
        <v>77</v>
      </c>
      <c r="B64" s="41" t="s">
        <v>78</v>
      </c>
      <c r="C64" s="49"/>
      <c r="D64" s="59"/>
    </row>
    <row r="65" spans="1:5" ht="63" customHeight="1" x14ac:dyDescent="0.25">
      <c r="A65" s="59">
        <v>10.01</v>
      </c>
      <c r="B65" s="54" t="s">
        <v>79</v>
      </c>
      <c r="C65" s="46">
        <v>12</v>
      </c>
      <c r="D65" s="59" t="s">
        <v>35</v>
      </c>
    </row>
    <row r="66" spans="1:5" ht="63" customHeight="1" x14ac:dyDescent="0.25">
      <c r="A66" s="59">
        <f>A65+0.01</f>
        <v>10.02</v>
      </c>
      <c r="B66" s="54" t="s">
        <v>80</v>
      </c>
      <c r="C66" s="46">
        <v>21</v>
      </c>
      <c r="D66" s="59" t="s">
        <v>35</v>
      </c>
    </row>
    <row r="67" spans="1:5" ht="63" customHeight="1" x14ac:dyDescent="0.25">
      <c r="A67" s="59">
        <f>A66+0.01</f>
        <v>10.029999999999999</v>
      </c>
      <c r="B67" s="65" t="s">
        <v>81</v>
      </c>
      <c r="C67" s="69">
        <f>15.5*2</f>
        <v>31</v>
      </c>
      <c r="D67" s="70" t="s">
        <v>35</v>
      </c>
    </row>
    <row r="68" spans="1:5" ht="15.75" x14ac:dyDescent="0.25">
      <c r="A68" s="49"/>
      <c r="B68" s="68"/>
      <c r="C68" s="49"/>
      <c r="D68" s="59"/>
    </row>
    <row r="69" spans="1:5" ht="15.75" x14ac:dyDescent="0.25">
      <c r="A69" s="71" t="s">
        <v>82</v>
      </c>
      <c r="B69" s="71" t="s">
        <v>83</v>
      </c>
      <c r="C69" s="72"/>
      <c r="D69" s="73"/>
    </row>
    <row r="70" spans="1:5" ht="90" customHeight="1" x14ac:dyDescent="0.25">
      <c r="A70" s="74">
        <v>11.01</v>
      </c>
      <c r="B70" s="65" t="s">
        <v>84</v>
      </c>
      <c r="C70" s="72">
        <f>90*1</f>
        <v>90</v>
      </c>
      <c r="D70" s="73" t="s">
        <v>35</v>
      </c>
    </row>
    <row r="71" spans="1:5" ht="90" customHeight="1" x14ac:dyDescent="0.25">
      <c r="A71" s="74">
        <f>A70+0.01</f>
        <v>11.02</v>
      </c>
      <c r="B71" s="65" t="s">
        <v>85</v>
      </c>
      <c r="C71" s="72">
        <f>(90*1.2*0.12)</f>
        <v>12.959999999999999</v>
      </c>
      <c r="D71" s="73" t="s">
        <v>45</v>
      </c>
    </row>
    <row r="72" spans="1:5" ht="15.75" x14ac:dyDescent="0.25">
      <c r="A72" s="75"/>
      <c r="B72" s="76"/>
      <c r="C72" s="72"/>
      <c r="D72" s="73"/>
    </row>
    <row r="73" spans="1:5" ht="15.75" x14ac:dyDescent="0.25">
      <c r="A73" s="41" t="s">
        <v>86</v>
      </c>
      <c r="B73" s="41" t="s">
        <v>87</v>
      </c>
      <c r="C73" s="57"/>
      <c r="D73" s="57"/>
    </row>
    <row r="74" spans="1:5" ht="15.75" x14ac:dyDescent="0.25">
      <c r="A74" s="59">
        <v>12.01</v>
      </c>
      <c r="B74" s="77" t="s">
        <v>88</v>
      </c>
      <c r="C74" s="59">
        <v>1</v>
      </c>
      <c r="D74" s="70" t="s">
        <v>89</v>
      </c>
    </row>
    <row r="75" spans="1:5" ht="16.5" x14ac:dyDescent="0.3">
      <c r="A75" s="78"/>
      <c r="B75" s="79"/>
      <c r="C75" s="80"/>
      <c r="D75" s="59"/>
    </row>
    <row r="77" spans="1:5" ht="16.5" x14ac:dyDescent="0.3">
      <c r="A77" s="81" t="s">
        <v>90</v>
      </c>
      <c r="B77" s="82" t="s">
        <v>91</v>
      </c>
      <c r="C77" s="83"/>
      <c r="D77" s="84"/>
      <c r="E77" s="85"/>
    </row>
    <row r="78" spans="1:5" ht="16.5" x14ac:dyDescent="0.3">
      <c r="A78" s="86">
        <v>1</v>
      </c>
      <c r="B78" s="87" t="s">
        <v>92</v>
      </c>
      <c r="C78" s="88">
        <v>0.1</v>
      </c>
      <c r="D78" s="89">
        <v>10</v>
      </c>
      <c r="E78" s="90" t="s">
        <v>93</v>
      </c>
    </row>
    <row r="79" spans="1:5" ht="16.5" x14ac:dyDescent="0.3">
      <c r="A79" s="86">
        <f>A78+0.001</f>
        <v>1.0009999999999999</v>
      </c>
      <c r="B79" s="87" t="s">
        <v>94</v>
      </c>
      <c r="C79" s="88">
        <v>0.03</v>
      </c>
      <c r="D79" s="89">
        <v>3</v>
      </c>
      <c r="E79" s="90" t="s">
        <v>93</v>
      </c>
    </row>
    <row r="80" spans="1:5" ht="16.5" x14ac:dyDescent="0.3">
      <c r="A80" s="86">
        <f>A79+0.001</f>
        <v>1.0019999999999998</v>
      </c>
      <c r="B80" s="87" t="s">
        <v>95</v>
      </c>
      <c r="C80" s="88">
        <v>2.5000000000000001E-2</v>
      </c>
      <c r="D80" s="89">
        <v>2.5</v>
      </c>
      <c r="E80" s="90" t="s">
        <v>93</v>
      </c>
    </row>
    <row r="81" spans="1:5" ht="16.5" x14ac:dyDescent="0.3">
      <c r="A81" s="86">
        <f>A80+0.001</f>
        <v>1.0029999999999997</v>
      </c>
      <c r="B81" s="87" t="s">
        <v>96</v>
      </c>
      <c r="C81" s="88">
        <v>0.01</v>
      </c>
      <c r="D81" s="89">
        <v>1</v>
      </c>
      <c r="E81" s="90" t="s">
        <v>93</v>
      </c>
    </row>
    <row r="82" spans="1:5" ht="16.5" x14ac:dyDescent="0.3">
      <c r="A82" s="86">
        <f>A81+0.001</f>
        <v>1.0039999999999996</v>
      </c>
      <c r="B82" s="87" t="s">
        <v>97</v>
      </c>
      <c r="C82" s="88">
        <v>1E-3</v>
      </c>
      <c r="D82" s="89">
        <v>0.1</v>
      </c>
      <c r="E82" s="90" t="s">
        <v>93</v>
      </c>
    </row>
    <row r="83" spans="1:5" ht="16.5" x14ac:dyDescent="0.3">
      <c r="A83" s="86">
        <v>1.0049999999999999</v>
      </c>
      <c r="B83" s="87" t="s">
        <v>98</v>
      </c>
      <c r="C83" s="88">
        <f>+D83/100</f>
        <v>0.18</v>
      </c>
      <c r="D83" s="89">
        <v>18</v>
      </c>
      <c r="E83" s="91" t="s">
        <v>93</v>
      </c>
    </row>
  </sheetData>
  <mergeCells count="15">
    <mergeCell ref="C15:E15"/>
    <mergeCell ref="F15:G15"/>
    <mergeCell ref="B10:D10"/>
    <mergeCell ref="F10:G10"/>
    <mergeCell ref="B11:D11"/>
    <mergeCell ref="F11:G11"/>
    <mergeCell ref="B12:D12"/>
    <mergeCell ref="C14:E14"/>
    <mergeCell ref="F14:G14"/>
    <mergeCell ref="A3:G3"/>
    <mergeCell ref="A4:G4"/>
    <mergeCell ref="A6:G6"/>
    <mergeCell ref="A7:G7"/>
    <mergeCell ref="B9:D9"/>
    <mergeCell ref="F9:G9"/>
  </mergeCells>
  <pageMargins left="0.70866141732283472" right="0.70866141732283472" top="0.74803149606299213" bottom="0.74803149606299213" header="0.31496062992125984" footer="0.31496062992125984"/>
  <pageSetup scale="95" orientation="landscape" horizontalDpi="360" verticalDpi="36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DE OBRA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Rojas</dc:creator>
  <cp:lastModifiedBy>Sheila Martinez</cp:lastModifiedBy>
  <cp:lastPrinted>2025-09-19T13:08:42Z</cp:lastPrinted>
  <dcterms:created xsi:type="dcterms:W3CDTF">2025-09-16T22:10:56Z</dcterms:created>
  <dcterms:modified xsi:type="dcterms:W3CDTF">2025-10-02T18:30:28Z</dcterms:modified>
</cp:coreProperties>
</file>